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<sst xmlns="http://schemas.openxmlformats.org/spreadsheetml/2006/main" count="97" uniqueCount="70">
  <si>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</si>
  <si>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</si>
  <si>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</si>
  <si>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</si>
  <si>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</si>
  <si>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</si>
  <si>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</si>
  <si>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</si>
  <si>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</si>
  <si>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</si>
  <si>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</si>
  <si>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</si>
  <si>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</si>
  <si>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</si>
  <si>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</si>
  <si>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</si>
  <si>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</si>
  <si>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</si>
  <si>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</si>
  <si>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</si>
  <si>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</si>
  <si>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</si>
  <si>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</si>
  <si>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</si>
  <si>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</si>
  <si>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</si>
  <si>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</si>
  <si>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</si>
  <si>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</si>
  <si>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</si>
  <si>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</si>
  <si>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</si>
  <si>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</si>
  <si>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</si>
  <si>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</si>
  <si>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</si>
  <si>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</si>
  <si>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</si>
  <si>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</si>
  <si>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</si>
  <si>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</si>
  <si>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</si>
  <si>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</si>
  <si>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</si>
  <si>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</si>
  <si>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</si>
  <si>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</si>
  <si>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</si>
  <si>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</si>
  <si>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</si>
  <si>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</si>
  <si>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</si>
  <si>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</si>
  <si>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</si>
  <si>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</si>
  <si>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</si>
  <si>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</si>
  <si>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</si>
  <si>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</si>
  <si>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</si>
  <si>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</si>
  <si>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</si>
  <si>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</si>
  <si>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</si>
  <si>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</si>
  <si>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</si>
  <si>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</si>
  <si>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</si>
  <si>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октябрь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</si>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</sst>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91" fillId="55" borderId="19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 wrapText="1"/>
    </xf>
    <xf numFmtId="179" fontId="3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tabSelected="1" zoomScale="96" zoomScaleNormal="96" zoomScaleSheetLayoutView="100" zoomScalePageLayoutView="0" workbookViewId="0" topLeftCell="A1">
      <pane xSplit="1" ySplit="10" topLeftCell="E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7" t="s">
        <v>30</v>
      </c>
      <c r="B6" s="42" t="s">
        <v>68</v>
      </c>
      <c r="C6" s="2"/>
      <c r="D6" s="48"/>
      <c r="E6" s="48"/>
      <c r="F6" s="2"/>
      <c r="G6" s="2"/>
      <c r="H6" s="2"/>
      <c r="I6" s="2"/>
      <c r="J6" s="2"/>
    </row>
    <row r="7" spans="1:10" ht="15" customHeight="1" hidden="1">
      <c r="A7" s="2"/>
      <c r="B7" s="2"/>
      <c r="C7" s="48"/>
      <c r="D7" s="48"/>
      <c r="E7" s="48"/>
      <c r="F7" s="48"/>
      <c r="G7" s="48"/>
      <c r="H7" s="48"/>
      <c r="I7" s="48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53"/>
      <c r="J8" s="88" t="s">
        <v>1</v>
      </c>
      <c r="K8" s="88"/>
    </row>
    <row r="9" spans="1:11" ht="60" customHeight="1">
      <c r="A9" s="82"/>
      <c r="B9" s="84"/>
      <c r="C9" s="75" t="s">
        <v>34</v>
      </c>
      <c r="D9" s="75" t="s">
        <v>37</v>
      </c>
      <c r="E9" s="75" t="s">
        <v>29</v>
      </c>
      <c r="F9" s="75" t="s">
        <v>58</v>
      </c>
      <c r="G9" s="75" t="s">
        <v>63</v>
      </c>
      <c r="H9" s="75" t="s">
        <v>59</v>
      </c>
      <c r="I9" s="75" t="s">
        <v>65</v>
      </c>
      <c r="J9" s="54" t="s">
        <v>60</v>
      </c>
      <c r="K9" s="54" t="s">
        <v>62</v>
      </c>
    </row>
    <row r="10" spans="1:11" ht="15.75">
      <c r="A10" s="26" t="s">
        <v>35</v>
      </c>
      <c r="B10" s="24">
        <f>B21+B22+B23+B24+B16</f>
        <v>48135.66499999999</v>
      </c>
      <c r="C10" s="24">
        <f aca="true" t="shared" si="0" ref="C10:H10">C21+C22+C23+C24+C16</f>
        <v>26199.29</v>
      </c>
      <c r="D10" s="24">
        <f>D21+D22+D23+D24+D16</f>
        <v>2232.6659999999997</v>
      </c>
      <c r="E10" s="24">
        <f>E21+E22+E23+E24+E16</f>
        <v>2100.507</v>
      </c>
      <c r="F10" s="24">
        <f t="shared" si="0"/>
        <v>14572.293000000001</v>
      </c>
      <c r="G10" s="24">
        <f>G21+G22+G23+G24+G16</f>
        <v>28.020000000000003</v>
      </c>
      <c r="H10" s="24">
        <f t="shared" si="0"/>
        <v>2894.99</v>
      </c>
      <c r="I10" s="24">
        <f>I21+I22+I23+I24+I16</f>
        <v>107.899</v>
      </c>
      <c r="J10" s="4"/>
      <c r="K10" s="4"/>
    </row>
    <row r="11" spans="1:11" ht="12.75">
      <c r="A11" s="45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3" t="s">
        <v>64</v>
      </c>
      <c r="B12" s="25">
        <f aca="true" t="shared" si="1" ref="B12:B19">SUM(C12:I12)</f>
        <v>8.870999999999999</v>
      </c>
      <c r="C12" s="56">
        <f aca="true" t="shared" si="2" ref="C12:H12">C14+C15+C13</f>
        <v>1.458</v>
      </c>
      <c r="D12" s="56">
        <f t="shared" si="2"/>
        <v>0</v>
      </c>
      <c r="E12" s="56">
        <f t="shared" si="2"/>
        <v>2.124</v>
      </c>
      <c r="F12" s="56">
        <f t="shared" si="2"/>
        <v>0</v>
      </c>
      <c r="G12" s="56">
        <f t="shared" si="2"/>
        <v>0</v>
      </c>
      <c r="H12" s="56">
        <f t="shared" si="2"/>
        <v>5.289</v>
      </c>
      <c r="I12" s="56">
        <f>I14+I15+I13</f>
        <v>0</v>
      </c>
      <c r="J12" s="4"/>
      <c r="K12" s="4"/>
    </row>
    <row r="13" spans="1:11" ht="15">
      <c r="A13" s="43" t="s">
        <v>2</v>
      </c>
      <c r="B13" s="25">
        <f t="shared" si="1"/>
        <v>5.289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5">
        <v>5.289</v>
      </c>
      <c r="I13" s="55"/>
      <c r="J13" s="41">
        <v>327908</v>
      </c>
      <c r="K13" s="41">
        <v>48540.01</v>
      </c>
    </row>
    <row r="14" spans="1:11" ht="15">
      <c r="A14" s="43" t="s">
        <v>4</v>
      </c>
      <c r="B14" s="25">
        <f t="shared" si="1"/>
        <v>3.4210000000000003</v>
      </c>
      <c r="C14" s="40">
        <v>1.297</v>
      </c>
      <c r="D14" s="25">
        <v>0</v>
      </c>
      <c r="E14" s="40">
        <v>2.124</v>
      </c>
      <c r="F14" s="25">
        <v>0</v>
      </c>
      <c r="G14" s="25">
        <v>0</v>
      </c>
      <c r="H14" s="25">
        <v>0</v>
      </c>
      <c r="I14" s="25">
        <v>0</v>
      </c>
      <c r="J14" s="41">
        <v>700837</v>
      </c>
      <c r="K14" s="41">
        <v>48540.01</v>
      </c>
    </row>
    <row r="15" spans="1:11" ht="15">
      <c r="A15" s="43" t="s">
        <v>5</v>
      </c>
      <c r="B15" s="25">
        <f t="shared" si="1"/>
        <v>0.161</v>
      </c>
      <c r="C15" s="40">
        <v>0.161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41">
        <v>968.253</v>
      </c>
      <c r="K15" s="41">
        <v>48540.01</v>
      </c>
    </row>
    <row r="16" spans="1:11" ht="15">
      <c r="A16" s="43" t="s">
        <v>52</v>
      </c>
      <c r="B16" s="25">
        <f t="shared" si="1"/>
        <v>5528.1630000000005</v>
      </c>
      <c r="C16" s="56">
        <f aca="true" t="shared" si="3" ref="C16:H16">C18+C19+C17</f>
        <v>943.888</v>
      </c>
      <c r="D16" s="56">
        <f t="shared" si="3"/>
        <v>0</v>
      </c>
      <c r="E16" s="56">
        <f>E18+E19+E17</f>
        <v>1689.285</v>
      </c>
      <c r="F16" s="56">
        <f t="shared" si="3"/>
        <v>0</v>
      </c>
      <c r="G16" s="56">
        <f t="shared" si="3"/>
        <v>0</v>
      </c>
      <c r="H16" s="56">
        <f t="shared" si="3"/>
        <v>2894.99</v>
      </c>
      <c r="I16" s="56">
        <f>I18+I19+I17</f>
        <v>0</v>
      </c>
      <c r="J16" s="4"/>
      <c r="K16" s="4"/>
    </row>
    <row r="17" spans="1:11" ht="15">
      <c r="A17" s="43" t="s">
        <v>2</v>
      </c>
      <c r="B17" s="25">
        <f t="shared" si="1"/>
        <v>2894.99</v>
      </c>
      <c r="C17" s="56">
        <v>0</v>
      </c>
      <c r="D17" s="25">
        <v>0</v>
      </c>
      <c r="E17" s="56">
        <v>0</v>
      </c>
      <c r="F17" s="56">
        <v>0</v>
      </c>
      <c r="G17" s="56">
        <v>0</v>
      </c>
      <c r="H17" s="55">
        <v>2894.99</v>
      </c>
      <c r="I17" s="55"/>
      <c r="J17" s="47">
        <v>934</v>
      </c>
      <c r="K17" s="47">
        <v>746.56</v>
      </c>
    </row>
    <row r="18" spans="1:11" ht="15">
      <c r="A18" s="43" t="s">
        <v>4</v>
      </c>
      <c r="B18" s="25">
        <f t="shared" si="1"/>
        <v>2528.8010000000004</v>
      </c>
      <c r="C18" s="40">
        <f>418.557+420.959</f>
        <v>839.5160000000001</v>
      </c>
      <c r="D18" s="25">
        <v>0</v>
      </c>
      <c r="E18" s="40">
        <v>1689.285</v>
      </c>
      <c r="F18" s="25">
        <v>0</v>
      </c>
      <c r="G18" s="25">
        <v>0</v>
      </c>
      <c r="H18" s="25">
        <v>0</v>
      </c>
      <c r="I18" s="25">
        <v>0</v>
      </c>
      <c r="J18" s="47">
        <v>823</v>
      </c>
      <c r="K18" s="47">
        <v>746.56</v>
      </c>
    </row>
    <row r="19" spans="1:11" ht="15">
      <c r="A19" s="43" t="s">
        <v>5</v>
      </c>
      <c r="B19" s="25">
        <f t="shared" si="1"/>
        <v>104.372</v>
      </c>
      <c r="C19" s="40">
        <v>104.372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47">
        <v>671</v>
      </c>
      <c r="K19" s="47">
        <v>746.56</v>
      </c>
    </row>
    <row r="20" spans="1:11" ht="12.75">
      <c r="A20" s="45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>
      <c r="A21" s="43" t="s">
        <v>2</v>
      </c>
      <c r="B21" s="25">
        <f aca="true" t="shared" si="4" ref="B21:B29">SUM(C21:I21)</f>
        <v>6962.769000000001</v>
      </c>
      <c r="C21" s="65">
        <f>4871.587</f>
        <v>4871.587</v>
      </c>
      <c r="D21" s="50">
        <v>2022.578</v>
      </c>
      <c r="E21" s="50">
        <v>0</v>
      </c>
      <c r="F21" s="50">
        <v>68.604</v>
      </c>
      <c r="G21" s="62">
        <v>0</v>
      </c>
      <c r="H21" s="62">
        <v>0</v>
      </c>
      <c r="I21" s="62">
        <v>0</v>
      </c>
      <c r="J21" s="41">
        <v>1592</v>
      </c>
      <c r="K21" s="57" t="s">
        <v>61</v>
      </c>
    </row>
    <row r="22" spans="1:11" ht="15">
      <c r="A22" s="43" t="s">
        <v>3</v>
      </c>
      <c r="B22" s="25">
        <f t="shared" si="4"/>
        <v>1289.8909999999998</v>
      </c>
      <c r="C22" s="65">
        <v>1280.994</v>
      </c>
      <c r="D22" s="51">
        <v>2.513</v>
      </c>
      <c r="E22" s="50">
        <v>0</v>
      </c>
      <c r="F22" s="50">
        <v>0</v>
      </c>
      <c r="G22" s="50">
        <v>6.384</v>
      </c>
      <c r="H22" s="59">
        <v>0</v>
      </c>
      <c r="I22" s="59">
        <v>0</v>
      </c>
      <c r="J22" s="41">
        <v>1709</v>
      </c>
      <c r="K22" s="57" t="s">
        <v>61</v>
      </c>
    </row>
    <row r="23" spans="1:11" ht="15">
      <c r="A23" s="43" t="s">
        <v>4</v>
      </c>
      <c r="B23" s="25">
        <f t="shared" si="4"/>
        <v>13108.884999999998</v>
      </c>
      <c r="C23" s="65">
        <f>9536.714-C18</f>
        <v>8697.198</v>
      </c>
      <c r="D23" s="51">
        <v>23.444</v>
      </c>
      <c r="E23" s="50">
        <f>1778.713-E18</f>
        <v>89.42799999999988</v>
      </c>
      <c r="F23" s="50">
        <v>4199.777</v>
      </c>
      <c r="G23" s="50">
        <v>7.024</v>
      </c>
      <c r="H23" s="59">
        <v>0</v>
      </c>
      <c r="I23" s="59">
        <v>92.014</v>
      </c>
      <c r="J23" s="41">
        <v>2067</v>
      </c>
      <c r="K23" s="57" t="s">
        <v>61</v>
      </c>
    </row>
    <row r="24" spans="1:11" ht="15">
      <c r="A24" s="43" t="s">
        <v>5</v>
      </c>
      <c r="B24" s="25">
        <f t="shared" si="4"/>
        <v>21245.957</v>
      </c>
      <c r="C24" s="65">
        <f>10509.995-C19</f>
        <v>10405.623000000001</v>
      </c>
      <c r="D24" s="51">
        <v>184.131</v>
      </c>
      <c r="E24" s="51">
        <v>321.794</v>
      </c>
      <c r="F24" s="51">
        <v>10303.912</v>
      </c>
      <c r="G24" s="50">
        <v>14.612</v>
      </c>
      <c r="H24" s="59">
        <v>0</v>
      </c>
      <c r="I24" s="59">
        <v>15.885</v>
      </c>
      <c r="J24" s="41">
        <v>2656</v>
      </c>
      <c r="K24" s="57" t="s">
        <v>61</v>
      </c>
    </row>
    <row r="25" spans="1:11" ht="15.75">
      <c r="A25" s="23" t="s">
        <v>6</v>
      </c>
      <c r="B25" s="23">
        <f t="shared" si="4"/>
        <v>28636.295</v>
      </c>
      <c r="C25" s="23">
        <f aca="true" t="shared" si="5" ref="C25:H25">SUM(C26:C28)</f>
        <v>18370.679</v>
      </c>
      <c r="D25" s="23">
        <f t="shared" si="5"/>
        <v>108.738</v>
      </c>
      <c r="E25" s="23">
        <f>SUM(E26:E28)</f>
        <v>561.158</v>
      </c>
      <c r="F25" s="23">
        <f>SUM(F26:F28)</f>
        <v>9595.719999999998</v>
      </c>
      <c r="G25" s="23">
        <f t="shared" si="5"/>
        <v>0</v>
      </c>
      <c r="H25" s="60">
        <f t="shared" si="5"/>
        <v>0</v>
      </c>
      <c r="I25" s="60">
        <f>SUM(I26:I28)</f>
        <v>0</v>
      </c>
      <c r="J25" s="4"/>
      <c r="K25" s="53"/>
    </row>
    <row r="26" spans="1:11" ht="15">
      <c r="A26" s="43" t="s">
        <v>7</v>
      </c>
      <c r="B26" s="25">
        <f t="shared" si="4"/>
        <v>13453.702000000001</v>
      </c>
      <c r="C26" s="66">
        <f>4528.38+221.81</f>
        <v>4750.1900000000005</v>
      </c>
      <c r="D26" s="51">
        <f>83.931+18.538</f>
        <v>102.469</v>
      </c>
      <c r="E26" s="51">
        <v>561.158</v>
      </c>
      <c r="F26" s="51">
        <f>7858.454+181.431</f>
        <v>8039.884999999999</v>
      </c>
      <c r="G26" s="63">
        <v>0</v>
      </c>
      <c r="H26" s="59">
        <v>0</v>
      </c>
      <c r="I26" s="59">
        <v>0</v>
      </c>
      <c r="J26" s="41">
        <v>1507</v>
      </c>
      <c r="K26" s="57" t="s">
        <v>61</v>
      </c>
    </row>
    <row r="27" spans="1:11" ht="24" customHeight="1">
      <c r="A27" s="43" t="s">
        <v>8</v>
      </c>
      <c r="B27" s="25">
        <f t="shared" si="4"/>
        <v>14292.619</v>
      </c>
      <c r="C27" s="66">
        <v>13595.546</v>
      </c>
      <c r="D27" s="51">
        <v>6.269</v>
      </c>
      <c r="E27" s="51">
        <v>0</v>
      </c>
      <c r="F27" s="51">
        <v>690.804</v>
      </c>
      <c r="G27" s="63">
        <v>0</v>
      </c>
      <c r="H27" s="59">
        <v>0</v>
      </c>
      <c r="I27" s="59">
        <v>0</v>
      </c>
      <c r="J27" s="41">
        <v>829</v>
      </c>
      <c r="K27" s="57" t="s">
        <v>61</v>
      </c>
    </row>
    <row r="28" spans="1:11" ht="15">
      <c r="A28" s="44" t="s">
        <v>9</v>
      </c>
      <c r="B28" s="25">
        <f t="shared" si="4"/>
        <v>889.9739999999999</v>
      </c>
      <c r="C28" s="66">
        <v>24.943</v>
      </c>
      <c r="D28" s="51">
        <v>0</v>
      </c>
      <c r="E28" s="51">
        <v>0</v>
      </c>
      <c r="F28" s="51">
        <v>865.031</v>
      </c>
      <c r="G28" s="63">
        <v>0</v>
      </c>
      <c r="H28" s="59">
        <v>0</v>
      </c>
      <c r="I28" s="59">
        <v>0</v>
      </c>
      <c r="J28" s="41">
        <v>829</v>
      </c>
      <c r="K28" s="57" t="s">
        <v>61</v>
      </c>
    </row>
    <row r="29" spans="1:11" ht="15.75">
      <c r="A29" s="23" t="s">
        <v>10</v>
      </c>
      <c r="B29" s="23">
        <f t="shared" si="4"/>
        <v>7669.519</v>
      </c>
      <c r="C29" s="52">
        <f aca="true" t="shared" si="6" ref="C29:H29">SUM(C30:C31)</f>
        <v>7669.519</v>
      </c>
      <c r="D29" s="52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61">
        <f t="shared" si="6"/>
        <v>0</v>
      </c>
      <c r="I29" s="61">
        <f>SUM(I30:I31)</f>
        <v>0</v>
      </c>
      <c r="J29" s="4"/>
      <c r="K29" s="53"/>
    </row>
    <row r="30" spans="1:11" ht="15">
      <c r="A30" s="43" t="s">
        <v>11</v>
      </c>
      <c r="B30" s="25">
        <f>SUM(C30:H30)</f>
        <v>0</v>
      </c>
      <c r="C30" s="51">
        <v>0</v>
      </c>
      <c r="D30" s="51">
        <v>0</v>
      </c>
      <c r="E30" s="63">
        <v>0</v>
      </c>
      <c r="F30" s="63">
        <v>0</v>
      </c>
      <c r="G30" s="63">
        <v>0</v>
      </c>
      <c r="H30" s="59">
        <v>0</v>
      </c>
      <c r="I30" s="59">
        <v>0</v>
      </c>
      <c r="J30" s="41">
        <v>1283</v>
      </c>
      <c r="K30" s="57" t="s">
        <v>61</v>
      </c>
    </row>
    <row r="31" spans="1:11" ht="15">
      <c r="A31" s="43" t="s">
        <v>12</v>
      </c>
      <c r="B31" s="25">
        <f>SUM(C31:I31)</f>
        <v>7669.519</v>
      </c>
      <c r="C31" s="51">
        <v>7669.519</v>
      </c>
      <c r="D31" s="51">
        <v>0</v>
      </c>
      <c r="E31" s="63">
        <v>0</v>
      </c>
      <c r="F31" s="63">
        <v>0</v>
      </c>
      <c r="G31" s="63">
        <v>0</v>
      </c>
      <c r="H31" s="59">
        <v>0</v>
      </c>
      <c r="I31" s="59">
        <v>0</v>
      </c>
      <c r="J31" s="41">
        <v>701</v>
      </c>
      <c r="K31" s="57" t="s">
        <v>61</v>
      </c>
    </row>
    <row r="32" spans="1:11" ht="34.5" customHeight="1">
      <c r="A32" s="26" t="s">
        <v>36</v>
      </c>
      <c r="B32" s="58">
        <f>SUM(C32:I32)</f>
        <v>84441.47900000002</v>
      </c>
      <c r="C32" s="64">
        <f aca="true" t="shared" si="7" ref="C32:H32">C31+C30+C28+C27+C26+C24+C23+C22+C21+C16</f>
        <v>52239.488</v>
      </c>
      <c r="D32" s="64">
        <f t="shared" si="7"/>
        <v>2341.404</v>
      </c>
      <c r="E32" s="64">
        <f>E31+E30+E28+E27+E26+E24+E23+E22+E21+E16</f>
        <v>2661.665</v>
      </c>
      <c r="F32" s="64">
        <f t="shared" si="7"/>
        <v>24168.013</v>
      </c>
      <c r="G32" s="64">
        <f>G31+G30+G28+G27+G26+G24+G23+G22+G21+G16</f>
        <v>28.02</v>
      </c>
      <c r="H32" s="64">
        <f t="shared" si="7"/>
        <v>2894.99</v>
      </c>
      <c r="I32" s="64">
        <f>I31+I30+I28+I27+I26+I24+I23+I22+I21+I16</f>
        <v>107.899</v>
      </c>
      <c r="J32" s="4"/>
      <c r="K32" s="53"/>
    </row>
    <row r="33" ht="12.75">
      <c r="C33" s="49"/>
    </row>
    <row r="34" spans="1:6" ht="13.5" customHeight="1">
      <c r="A34" s="13"/>
      <c r="B34" s="49"/>
      <c r="C34" s="49"/>
      <c r="F34" s="49"/>
    </row>
    <row r="35" spans="1:6" ht="15.75" customHeight="1">
      <c r="A35" s="11"/>
      <c r="C35" s="49"/>
      <c r="F35" s="49"/>
    </row>
    <row r="36" spans="1:3" ht="12.75" customHeight="1">
      <c r="A36" s="11"/>
      <c r="B36" s="49"/>
      <c r="C36" s="49"/>
    </row>
    <row r="37" spans="1:3" ht="12" customHeight="1">
      <c r="A37" s="11"/>
      <c r="C37" s="49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V18"/>
  <sheetViews>
    <sheetView zoomScaleSheetLayoutView="100" zoomScalePageLayoutView="0" workbookViewId="0" topLeftCell="A7">
      <selection activeCell="B8" sqref="B8:F8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0" t="s">
        <v>28</v>
      </c>
      <c r="B1" s="90"/>
      <c r="C1" s="90"/>
      <c r="D1" s="9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7" t="s">
        <v>30</v>
      </c>
      <c r="B6" s="19" t="str">
        <f>'Полезный отпуск'!B6</f>
        <v>октябрь 2013г.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76" t="s">
        <v>13</v>
      </c>
      <c r="B8" s="78" t="s">
        <v>34</v>
      </c>
      <c r="C8" s="78" t="s">
        <v>37</v>
      </c>
      <c r="D8" s="78" t="s">
        <v>29</v>
      </c>
      <c r="E8" s="78" t="s">
        <v>66</v>
      </c>
      <c r="F8" s="78" t="s">
        <v>67</v>
      </c>
      <c r="G8" s="91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6" ht="15">
      <c r="A9" s="77" t="s">
        <v>45</v>
      </c>
      <c r="B9" s="71">
        <v>0</v>
      </c>
      <c r="C9" s="71">
        <f aca="true" t="shared" si="0" ref="C9:C14">B9</f>
        <v>0</v>
      </c>
      <c r="D9" s="71">
        <f aca="true" t="shared" si="1" ref="D9:D14">B9</f>
        <v>0</v>
      </c>
      <c r="E9" s="71">
        <v>0</v>
      </c>
      <c r="F9" s="71">
        <v>0</v>
      </c>
    </row>
    <row r="10" spans="1:6" ht="15">
      <c r="A10" s="77" t="s">
        <v>46</v>
      </c>
      <c r="B10" s="71">
        <v>100</v>
      </c>
      <c r="C10" s="71">
        <f t="shared" si="0"/>
        <v>100</v>
      </c>
      <c r="D10" s="71">
        <f t="shared" si="1"/>
        <v>100</v>
      </c>
      <c r="E10" s="71">
        <v>100</v>
      </c>
      <c r="F10" s="71">
        <v>100</v>
      </c>
    </row>
    <row r="11" spans="1:6" ht="21.75" customHeight="1">
      <c r="A11" s="77" t="s">
        <v>38</v>
      </c>
      <c r="B11" s="73">
        <v>2.2</v>
      </c>
      <c r="C11" s="72">
        <f t="shared" si="0"/>
        <v>2.2</v>
      </c>
      <c r="D11" s="72">
        <f t="shared" si="1"/>
        <v>2.2</v>
      </c>
      <c r="E11" s="72">
        <f>B11</f>
        <v>2.2</v>
      </c>
      <c r="F11" s="72">
        <f>B11</f>
        <v>2.2</v>
      </c>
    </row>
    <row r="12" spans="1:6" ht="45">
      <c r="A12" s="77" t="s">
        <v>54</v>
      </c>
      <c r="B12" s="73">
        <v>199</v>
      </c>
      <c r="C12" s="72">
        <f>B12</f>
        <v>199</v>
      </c>
      <c r="D12" s="72">
        <f t="shared" si="1"/>
        <v>199</v>
      </c>
      <c r="E12" s="72">
        <f>B12</f>
        <v>199</v>
      </c>
      <c r="F12" s="72">
        <f>B12</f>
        <v>199</v>
      </c>
    </row>
    <row r="13" spans="1:6" ht="45">
      <c r="A13" s="77" t="s">
        <v>55</v>
      </c>
      <c r="B13" s="73">
        <v>232.65</v>
      </c>
      <c r="C13" s="72">
        <f t="shared" si="0"/>
        <v>232.65</v>
      </c>
      <c r="D13" s="72">
        <f t="shared" si="1"/>
        <v>232.65</v>
      </c>
      <c r="E13" s="72">
        <f>B13</f>
        <v>232.65</v>
      </c>
      <c r="F13" s="72">
        <f>B13</f>
        <v>232.65</v>
      </c>
    </row>
    <row r="14" spans="1:6" ht="45">
      <c r="A14" s="77" t="s">
        <v>47</v>
      </c>
      <c r="B14" s="73">
        <v>891.55</v>
      </c>
      <c r="C14" s="72">
        <f t="shared" si="0"/>
        <v>891.55</v>
      </c>
      <c r="D14" s="72">
        <f t="shared" si="1"/>
        <v>891.55</v>
      </c>
      <c r="E14" s="72">
        <f>B14</f>
        <v>891.55</v>
      </c>
      <c r="F14" s="72">
        <f>B14</f>
        <v>891.55</v>
      </c>
    </row>
    <row r="15" spans="1:6" ht="46.5" customHeight="1">
      <c r="A15" s="77" t="s">
        <v>56</v>
      </c>
      <c r="B15" s="72">
        <f>B11+B12+B14</f>
        <v>1092.75</v>
      </c>
      <c r="C15" s="72">
        <f>C11+C12+C14</f>
        <v>1092.75</v>
      </c>
      <c r="D15" s="72">
        <f>D11+D12+D14</f>
        <v>1092.75</v>
      </c>
      <c r="E15" s="71">
        <f>E11+E12+E14</f>
        <v>1092.75</v>
      </c>
      <c r="F15" s="71">
        <f>F11+F12+F14</f>
        <v>1092.75</v>
      </c>
    </row>
    <row r="16" spans="1:6" ht="60">
      <c r="A16" s="77" t="s">
        <v>57</v>
      </c>
      <c r="B16" s="72">
        <f>B14+B13+B11</f>
        <v>1126.4</v>
      </c>
      <c r="C16" s="72">
        <f>C14+C13+C11</f>
        <v>1126.4</v>
      </c>
      <c r="D16" s="72">
        <f>D14+D13+D11</f>
        <v>1126.4</v>
      </c>
      <c r="E16" s="71">
        <f>E14+E13+E11</f>
        <v>1126.4</v>
      </c>
      <c r="F16" s="71">
        <f>F14+F13+F11</f>
        <v>1126.4</v>
      </c>
    </row>
    <row r="18" spans="1:4" ht="48" customHeight="1">
      <c r="A18" s="92" t="s">
        <v>48</v>
      </c>
      <c r="B18" s="92"/>
      <c r="C18" s="92"/>
      <c r="D18" s="9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F2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4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8"/>
    </row>
    <row r="6" spans="1:5" ht="42" customHeight="1">
      <c r="A6" s="17" t="s">
        <v>30</v>
      </c>
      <c r="B6" s="19" t="str">
        <f>'Полезный отпуск'!B6</f>
        <v>октябрь 2013г.</v>
      </c>
      <c r="C6" s="15"/>
      <c r="D6" s="15"/>
      <c r="E6" s="18"/>
    </row>
    <row r="7" spans="1:5" ht="15">
      <c r="A7" s="22"/>
      <c r="B7" s="22"/>
      <c r="C7" s="22"/>
      <c r="D7" s="22"/>
      <c r="E7" s="16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20" t="s">
        <v>23</v>
      </c>
      <c r="B9" s="20" t="s">
        <v>24</v>
      </c>
      <c r="C9" s="20" t="s">
        <v>23</v>
      </c>
      <c r="D9" s="20" t="s">
        <v>24</v>
      </c>
    </row>
    <row r="10" spans="1:4" ht="15">
      <c r="A10" s="21">
        <f>'Полезный отпуск'!B32</f>
        <v>84441.47900000002</v>
      </c>
      <c r="B10" s="39">
        <v>227.882</v>
      </c>
      <c r="C10" s="20">
        <f>'Полезный отпуск'!B25</f>
        <v>28636.295</v>
      </c>
      <c r="D10" s="21">
        <f>ROUND(C10/4937*12,3)</f>
        <v>69.604</v>
      </c>
    </row>
    <row r="11" spans="1:5" ht="12.75">
      <c r="A11" s="38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2"/>
      <c r="B13" s="8"/>
      <c r="C13" s="8"/>
      <c r="D13" s="9"/>
      <c r="E13" s="8"/>
    </row>
    <row r="14" spans="1:5" ht="12.75">
      <c r="A14" s="12"/>
      <c r="B14" s="8"/>
      <c r="C14" s="8"/>
      <c r="D14" s="9"/>
      <c r="E14" s="8"/>
    </row>
    <row r="15" spans="1:5" ht="12.75">
      <c r="A15" s="12"/>
      <c r="B15" s="8"/>
      <c r="C15" s="8"/>
      <c r="D15" s="9"/>
      <c r="E15" s="8"/>
    </row>
    <row r="16" spans="1:5" ht="12.75">
      <c r="A16" s="12"/>
      <c r="B16" s="8"/>
      <c r="C16" s="8"/>
      <c r="D16" s="9"/>
      <c r="E16" s="8"/>
    </row>
    <row r="17" spans="1:5" ht="12.75">
      <c r="A17" s="12"/>
      <c r="B17" s="8"/>
      <c r="C17" s="8"/>
      <c r="D17" s="9"/>
      <c r="E17" s="8"/>
    </row>
    <row r="18" spans="1:5" ht="12.75">
      <c r="A18" s="12"/>
      <c r="B18" s="8"/>
      <c r="C18" s="8"/>
      <c r="D18" s="9"/>
      <c r="E18" s="8"/>
    </row>
    <row r="19" spans="1:5" ht="12.75">
      <c r="A19" s="12"/>
      <c r="B19" s="8"/>
      <c r="C19" s="8"/>
      <c r="D19" s="9"/>
      <c r="E19" s="8"/>
    </row>
    <row r="20" spans="1:5" ht="12.75">
      <c r="A20" s="12"/>
      <c r="B20" s="8"/>
      <c r="C20" s="8"/>
      <c r="D20" s="9"/>
      <c r="E20" s="8"/>
    </row>
    <row r="21" spans="1:5" ht="12.75">
      <c r="A21" s="12"/>
      <c r="B21" s="8"/>
      <c r="C21" s="8"/>
      <c r="D21" s="9"/>
      <c r="E21" s="8"/>
    </row>
    <row r="23" spans="1:58" ht="114.75" customHeight="1">
      <c r="A23" s="94"/>
      <c r="B23" s="94"/>
      <c r="C23" s="94"/>
      <c r="D23" s="94"/>
      <c r="E23" s="9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12" sqref="C12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9" t="s">
        <v>14</v>
      </c>
      <c r="B1" s="99"/>
      <c r="C1" s="99"/>
      <c r="D1" s="99"/>
    </row>
    <row r="2" spans="1:4" ht="15">
      <c r="A2" s="27"/>
      <c r="B2" s="27"/>
      <c r="C2" s="27"/>
      <c r="D2" s="27"/>
    </row>
    <row r="3" spans="1:4" ht="15">
      <c r="A3" s="27" t="s">
        <v>18</v>
      </c>
      <c r="B3" s="27"/>
      <c r="C3" s="27"/>
      <c r="D3" s="27"/>
    </row>
    <row r="4" spans="1:4" ht="15">
      <c r="A4" s="27"/>
      <c r="B4" s="27"/>
      <c r="C4" s="27"/>
      <c r="D4" s="27"/>
    </row>
    <row r="5" spans="1:4" ht="15" customHeight="1">
      <c r="A5" s="97" t="s">
        <v>50</v>
      </c>
      <c r="B5" s="97"/>
      <c r="C5" s="97"/>
      <c r="D5" s="97"/>
    </row>
    <row r="6" spans="1:4" ht="24" customHeight="1">
      <c r="A6" s="28" t="s">
        <v>30</v>
      </c>
      <c r="B6" s="29" t="str">
        <f>'Полезный отпуск'!B6</f>
        <v>октябрь 2013г.</v>
      </c>
      <c r="C6" s="27"/>
      <c r="D6" s="27"/>
    </row>
    <row r="7" spans="1:4" ht="15">
      <c r="A7" s="27"/>
      <c r="B7" s="27"/>
      <c r="C7" s="27"/>
      <c r="D7" s="27"/>
    </row>
    <row r="8" spans="1:6" ht="41.25" customHeight="1">
      <c r="A8" s="30" t="s">
        <v>39</v>
      </c>
      <c r="B8" s="31" t="s">
        <v>40</v>
      </c>
      <c r="C8" s="32" t="s">
        <v>16</v>
      </c>
      <c r="D8" s="32" t="s">
        <v>1</v>
      </c>
      <c r="F8" s="68"/>
    </row>
    <row r="9" spans="1:6" ht="15.75">
      <c r="A9" s="30" t="s">
        <v>19</v>
      </c>
      <c r="B9" s="30" t="s">
        <v>15</v>
      </c>
      <c r="C9" s="37">
        <v>2942.261</v>
      </c>
      <c r="D9" s="67">
        <f>'Продажа потерь'!B14</f>
        <v>891.55</v>
      </c>
      <c r="F9" s="74"/>
    </row>
    <row r="10" spans="1:6" ht="15">
      <c r="A10" s="30" t="s">
        <v>19</v>
      </c>
      <c r="B10" s="30" t="s">
        <v>43</v>
      </c>
      <c r="C10" s="37">
        <v>0.841</v>
      </c>
      <c r="D10" s="67">
        <f>'Продажа потерь'!B14</f>
        <v>891.55</v>
      </c>
      <c r="F10" s="69"/>
    </row>
    <row r="11" spans="1:6" ht="18.75">
      <c r="A11" s="30" t="s">
        <v>19</v>
      </c>
      <c r="B11" s="34" t="s">
        <v>17</v>
      </c>
      <c r="C11" s="37">
        <v>0.098</v>
      </c>
      <c r="D11" s="67">
        <f>'Продажа потерь'!B14</f>
        <v>891.55</v>
      </c>
      <c r="F11" s="70"/>
    </row>
    <row r="12" spans="1:6" ht="15">
      <c r="A12" s="98" t="s">
        <v>31</v>
      </c>
      <c r="B12" s="98"/>
      <c r="C12" s="33">
        <f>SUM(C9:C11)</f>
        <v>2943.2</v>
      </c>
      <c r="D12" s="30"/>
      <c r="E12" s="9"/>
      <c r="F12" s="68"/>
    </row>
    <row r="13" spans="1:5" ht="15">
      <c r="A13" s="35"/>
      <c r="B13" s="35"/>
      <c r="C13" s="36"/>
      <c r="D13" s="35"/>
      <c r="E13" s="9"/>
    </row>
    <row r="14" spans="1:4" ht="70.5" customHeight="1">
      <c r="A14" s="96" t="s">
        <v>49</v>
      </c>
      <c r="B14" s="96"/>
      <c r="C14" s="96"/>
      <c r="D14" s="96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0"/>
      <c r="B18" s="10"/>
      <c r="C18" s="10"/>
      <c r="D18" s="10"/>
      <c r="E18" s="10"/>
      <c r="F18" s="10"/>
      <c r="G18" s="10"/>
      <c r="H18" s="10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9" t="s">
        <v>14</v>
      </c>
      <c r="B1" s="99"/>
      <c r="C1" s="99"/>
      <c r="D1" s="99"/>
    </row>
    <row r="2" spans="1:4" ht="15">
      <c r="A2" s="27"/>
      <c r="B2" s="27"/>
      <c r="C2" s="27"/>
      <c r="D2" s="27"/>
    </row>
    <row r="3" spans="1:2" ht="34.5" customHeight="1">
      <c r="A3" s="17" t="str">
        <f>'Полезный отпуск'!A6</f>
        <v>Отчетный период:</v>
      </c>
      <c r="B3" s="19" t="str">
        <f>'Полезный отпуск'!B6</f>
        <v>октябрь 2013г.</v>
      </c>
    </row>
    <row r="5" spans="1:4" ht="39" customHeight="1">
      <c r="A5" s="100" t="s">
        <v>44</v>
      </c>
      <c r="B5" s="100"/>
      <c r="C5" s="100"/>
      <c r="D5" s="100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2014-05-16T07:10:46Z</dcterms:modified>
  <cp:category/>
  <cp:version/>
  <cp:contentType/>
  <cp:contentStatus/>
</cp:coreProperties>
</file>