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70" activeTab="3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<sst xmlns="http://schemas.openxmlformats.org/spreadsheetml/2006/main" count="103" uniqueCount="71">
  <si>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</si>
  <si>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</si>
  <si>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</si>
  <si>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</si>
  <si>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</si>
  <si>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</si>
  <si>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</si>
  <si>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</si>
  <si>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</si>
  <si>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</si>
  <si>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</si>
  <si>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</si>
  <si>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</si>
  <si>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</si>
  <si>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</si>
  <si>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</si>
  <si>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</si>
  <si>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</si>
  <si>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</si>
  <si>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</si>
  <si>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</si>
  <si>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</si>
  <si>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</si>
  <si>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</si>
  <si>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</si>
  <si>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</si>
  <si>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</si>
  <si>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</si>
  <si>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</si>
  <si>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</si>
  <si>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</si>
  <si>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</si>
  <si>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</si>
  <si>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</si>
  <si>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</si>
  <si>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</si>
  <si>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</si>
  <si>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</si>
  <si>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</si>
  <si>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</si>
  <si>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</si>
  <si>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</si>
  <si>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</si>
  <si>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</si>
  <si>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</si>
  <si>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</si>
  <si>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</si>
  <si>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</si>
  <si>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</si>
  <si>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</si>
  <si>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</si>
  <si>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</si>
  <si>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</si>
  <si>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</si>
  <si>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</si>
  <si>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</si>
  <si>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</si>
  <si>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</si>
  <si>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</si>
  <si>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</si>
  <si>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</si>
  <si>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</si>
  <si>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</si>
  <si>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</si>
  <si>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</si>
  <si>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</si>
  <si>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</si>
  <si>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</si>
  <si>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</si>
  <si>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</si>
  <si>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>июнь 2015 г.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</si>
</sst>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2" fontId="91" fillId="54" borderId="19" xfId="0" applyNumberFormat="1" applyFont="1" applyFill="1" applyBorder="1" applyAlignment="1">
      <alignment/>
    </xf>
    <xf numFmtId="0" fontId="5" fillId="58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27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179" fontId="3" fillId="57" borderId="29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1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2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2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2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-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-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-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-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-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-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-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-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-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-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-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-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-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-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-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-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-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-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й заголовок" xfId="931"/>
    <cellStyle name="Мой заголовок листа" xfId="932"/>
    <cellStyle name="Мой заголовок листа 2" xfId="933"/>
    <cellStyle name="Мои наименования показателей" xfId="934"/>
    <cellStyle name="Мои наименования показателей 2" xfId="935"/>
    <cellStyle name="Мои наименования показателей 2 2" xfId="936"/>
    <cellStyle name="Мои наименования показателей 2 3" xfId="937"/>
    <cellStyle name="Мои наименования показателей 2 4" xfId="938"/>
    <cellStyle name="Мои наименования показателей 2 5" xfId="939"/>
    <cellStyle name="Мои наименования показателей 2 6" xfId="940"/>
    <cellStyle name="Мои наименования показателей 2 7" xfId="941"/>
    <cellStyle name="Мои наименования показателей 2 8" xfId="942"/>
    <cellStyle name="Мои наименования показателей 2_1" xfId="943"/>
    <cellStyle name="Мои наименования показателей 3" xfId="944"/>
    <cellStyle name="Мои наименования показателей 3 2" xfId="945"/>
    <cellStyle name="Мои наименования показателей 3 3" xfId="946"/>
    <cellStyle name="Мои наименования показателей 3 4" xfId="947"/>
    <cellStyle name="Мои наименования показателей 3 5" xfId="948"/>
    <cellStyle name="Мои наименования показателей 3 6" xfId="949"/>
    <cellStyle name="Мои наименования показателей 3 7" xfId="950"/>
    <cellStyle name="Мои наименования показателей 3 8" xfId="951"/>
    <cellStyle name="Мои наименования показателей 3_1" xfId="952"/>
    <cellStyle name="Мои наименования показателей 4" xfId="953"/>
    <cellStyle name="Мои наименования показателей 4 2" xfId="954"/>
    <cellStyle name="Мои наименования показателей 4 3" xfId="955"/>
    <cellStyle name="Мои наименования показателей 4 4" xfId="956"/>
    <cellStyle name="Мои наименования показателей 4 5" xfId="957"/>
    <cellStyle name="Мои наименования показателей 4 6" xfId="958"/>
    <cellStyle name="Мои наименования показателей 4 7" xfId="959"/>
    <cellStyle name="Мои наименования показателей 4 8" xfId="960"/>
    <cellStyle name="Мои наименования показателей 4_1" xfId="961"/>
    <cellStyle name="Мои наименования показателей 5" xfId="962"/>
    <cellStyle name="Мои наименования показателей 5 2" xfId="963"/>
    <cellStyle name="Мои наименования показателей 5 3" xfId="964"/>
    <cellStyle name="Мои наименования показателей 5 4" xfId="965"/>
    <cellStyle name="Мои наименования показателей 5 5" xfId="966"/>
    <cellStyle name="Мои наименования показателей 5 6" xfId="967"/>
    <cellStyle name="Мои наименования показателей 5 7" xfId="968"/>
    <cellStyle name="Мои наименования показателей 5 8" xfId="969"/>
    <cellStyle name="Мои наименования показателей 5_1" xfId="970"/>
    <cellStyle name="Мои наименования показателей 6" xfId="971"/>
    <cellStyle name="Мои наименования показателей 6 2" xfId="972"/>
    <cellStyle name="Мои наименования показателей 6_GP.CALC.FINPOK(v1.0)" xfId="973"/>
    <cellStyle name="Мои наименования показателей 7" xfId="974"/>
    <cellStyle name="Мои наименования показателей 7 2" xfId="975"/>
    <cellStyle name="Мои наименования показателей 7_GP.CALC.FINPOK(v1.0)" xfId="976"/>
    <cellStyle name="Мои наименования показателей 8" xfId="977"/>
    <cellStyle name="Мои наименования показателей 8 2" xfId="978"/>
    <cellStyle name="Мои наименования показателей 8_GP.CALC.FINPOK(v1.0)" xfId="979"/>
    <cellStyle name="Мои наименования показателей_46TE.RT(v1.0)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M54"/>
  <sheetViews>
    <sheetView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30" sqref="C30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3" width="27.375" style="0" customWidth="1"/>
    <col min="4" max="4" width="22.375" style="0" customWidth="1"/>
    <col min="5" max="5" width="26.75390625" style="0" customWidth="1"/>
    <col min="6" max="6" width="19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91" t="s">
        <v>38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9.5" customHeight="1">
      <c r="A6" s="16" t="s">
        <v>26</v>
      </c>
      <c r="B6" s="36" t="s">
        <v>70</v>
      </c>
      <c r="C6" s="2"/>
      <c r="D6" s="2"/>
      <c r="E6" s="39"/>
      <c r="F6" s="39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9"/>
      <c r="D7" s="39"/>
      <c r="E7" s="39"/>
      <c r="F7" s="39"/>
      <c r="G7" s="39"/>
      <c r="H7" s="39"/>
      <c r="I7" s="39"/>
      <c r="J7" s="39"/>
      <c r="K7" s="39"/>
      <c r="L7" s="2"/>
    </row>
    <row r="8" spans="1:13" s="75" customFormat="1" ht="15" customHeight="1">
      <c r="A8" s="92" t="s">
        <v>0</v>
      </c>
      <c r="B8" s="94" t="s">
        <v>28</v>
      </c>
      <c r="C8" s="96" t="s">
        <v>29</v>
      </c>
      <c r="D8" s="97"/>
      <c r="E8" s="97"/>
      <c r="F8" s="97"/>
      <c r="G8" s="97"/>
      <c r="H8" s="97"/>
      <c r="I8" s="98"/>
      <c r="J8" s="86"/>
      <c r="K8" s="86"/>
      <c r="L8" s="99" t="s">
        <v>1</v>
      </c>
      <c r="M8" s="99"/>
    </row>
    <row r="9" spans="1:13" s="75" customFormat="1" ht="62.25" customHeight="1">
      <c r="A9" s="93"/>
      <c r="B9" s="95"/>
      <c r="C9" s="89" t="s">
        <v>30</v>
      </c>
      <c r="D9" s="89" t="s">
        <v>69</v>
      </c>
      <c r="E9" s="89" t="s">
        <v>68</v>
      </c>
      <c r="F9" s="89" t="s">
        <v>25</v>
      </c>
      <c r="G9" s="89" t="s">
        <v>67</v>
      </c>
      <c r="H9" s="89" t="s">
        <v>57</v>
      </c>
      <c r="I9" s="89" t="s">
        <v>53</v>
      </c>
      <c r="J9" s="89" t="s">
        <v>59</v>
      </c>
      <c r="K9" s="89" t="s">
        <v>66</v>
      </c>
      <c r="L9" s="87" t="s">
        <v>54</v>
      </c>
      <c r="M9" s="87" t="s">
        <v>56</v>
      </c>
    </row>
    <row r="10" spans="1:13" ht="31.5">
      <c r="A10" s="66" t="s">
        <v>31</v>
      </c>
      <c r="B10" s="23">
        <f>B23+B24+B25+B26+B17</f>
        <v>53677.301</v>
      </c>
      <c r="C10" s="23">
        <f>C23+C24+C25+C26+C17</f>
        <v>23678.266000000003</v>
      </c>
      <c r="D10" s="23"/>
      <c r="E10" s="23">
        <f aca="true" t="shared" si="0" ref="E10:K10">E23+E24+E25+E26+E17</f>
        <v>1935.313</v>
      </c>
      <c r="F10" s="23">
        <f>F23+F24+F25+F26+F17</f>
        <v>2651.03</v>
      </c>
      <c r="G10" s="23">
        <f t="shared" si="0"/>
        <v>16747.516</v>
      </c>
      <c r="H10" s="23">
        <f t="shared" si="0"/>
        <v>8.921</v>
      </c>
      <c r="I10" s="23">
        <f>I23+I24+I25+I26+I17</f>
        <v>2592.337</v>
      </c>
      <c r="J10" s="23">
        <f t="shared" si="0"/>
        <v>147.543</v>
      </c>
      <c r="K10" s="23">
        <f t="shared" si="0"/>
        <v>713.386</v>
      </c>
      <c r="L10" s="4"/>
      <c r="M10" s="4"/>
    </row>
    <row r="11" spans="1:13" ht="12.75">
      <c r="A11" s="67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8" t="s">
        <v>58</v>
      </c>
      <c r="B12" s="24">
        <f>SUM(C12:K12)</f>
        <v>17.931</v>
      </c>
      <c r="C12" s="45">
        <f>SUM(C13:C16)</f>
        <v>4.977</v>
      </c>
      <c r="D12" s="45">
        <f aca="true" t="shared" si="1" ref="D12:K12">SUM(D13:D16)</f>
        <v>0</v>
      </c>
      <c r="E12" s="45">
        <f t="shared" si="1"/>
        <v>0</v>
      </c>
      <c r="F12" s="45">
        <f t="shared" si="1"/>
        <v>2.949</v>
      </c>
      <c r="G12" s="45">
        <f>SUM(G13:G16)</f>
        <v>4.164</v>
      </c>
      <c r="H12" s="45">
        <f t="shared" si="1"/>
        <v>0</v>
      </c>
      <c r="I12" s="45">
        <f t="shared" si="1"/>
        <v>5.591</v>
      </c>
      <c r="J12" s="45">
        <f t="shared" si="1"/>
        <v>0</v>
      </c>
      <c r="K12" s="45">
        <f t="shared" si="1"/>
        <v>0.25</v>
      </c>
      <c r="L12" s="4"/>
      <c r="M12" s="4"/>
    </row>
    <row r="13" spans="1:13" ht="15">
      <c r="A13" s="68" t="s">
        <v>2</v>
      </c>
      <c r="B13" s="24">
        <f>SUM(C13:K13)</f>
        <v>8.083</v>
      </c>
      <c r="C13" s="34">
        <v>2.492</v>
      </c>
      <c r="D13" s="45"/>
      <c r="E13" s="45">
        <v>0</v>
      </c>
      <c r="F13" s="45">
        <v>0</v>
      </c>
      <c r="G13" s="45">
        <v>0</v>
      </c>
      <c r="H13" s="45">
        <v>0</v>
      </c>
      <c r="I13" s="44">
        <v>5.591</v>
      </c>
      <c r="J13" s="69">
        <v>0</v>
      </c>
      <c r="K13" s="24">
        <v>0</v>
      </c>
      <c r="L13" s="35">
        <v>359698</v>
      </c>
      <c r="M13" s="35">
        <v>52923.13</v>
      </c>
    </row>
    <row r="14" spans="1:13" s="81" customFormat="1" ht="15">
      <c r="A14" s="77" t="s">
        <v>3</v>
      </c>
      <c r="B14" s="78">
        <f>SUM(C14:K14)</f>
        <v>1.614</v>
      </c>
      <c r="C14" s="51">
        <v>1.614</v>
      </c>
      <c r="D14" s="79"/>
      <c r="E14" s="79">
        <v>0</v>
      </c>
      <c r="F14" s="79">
        <v>0</v>
      </c>
      <c r="G14" s="79">
        <v>0</v>
      </c>
      <c r="H14" s="79">
        <v>0</v>
      </c>
      <c r="I14" s="78">
        <v>0</v>
      </c>
      <c r="J14" s="85">
        <v>0</v>
      </c>
      <c r="K14" s="78">
        <v>0</v>
      </c>
      <c r="L14" s="52">
        <v>450913</v>
      </c>
      <c r="M14" s="80" t="s">
        <v>55</v>
      </c>
    </row>
    <row r="15" spans="1:13" ht="15">
      <c r="A15" s="68" t="s">
        <v>4</v>
      </c>
      <c r="B15" s="24">
        <f>SUM(C15:K15)</f>
        <v>6.688</v>
      </c>
      <c r="C15" s="34">
        <v>0.352</v>
      </c>
      <c r="D15" s="34"/>
      <c r="E15" s="24">
        <v>0</v>
      </c>
      <c r="F15" s="82">
        <v>2.933</v>
      </c>
      <c r="G15" s="84">
        <v>3.403</v>
      </c>
      <c r="H15" s="24">
        <v>0</v>
      </c>
      <c r="I15" s="24">
        <v>0</v>
      </c>
      <c r="J15" s="69">
        <v>0</v>
      </c>
      <c r="K15" s="24">
        <v>0</v>
      </c>
      <c r="L15" s="35">
        <v>769954</v>
      </c>
      <c r="M15" s="46" t="s">
        <v>55</v>
      </c>
    </row>
    <row r="16" spans="1:13" ht="15">
      <c r="A16" s="68" t="s">
        <v>5</v>
      </c>
      <c r="B16" s="24">
        <f>SUM(C16:K16)</f>
        <v>1.546</v>
      </c>
      <c r="C16" s="34">
        <v>0.519</v>
      </c>
      <c r="D16" s="34"/>
      <c r="E16" s="24">
        <v>0</v>
      </c>
      <c r="F16" s="82">
        <v>0.016</v>
      </c>
      <c r="G16" s="84">
        <v>0.761</v>
      </c>
      <c r="H16" s="24">
        <v>0</v>
      </c>
      <c r="I16" s="24">
        <v>0</v>
      </c>
      <c r="J16" s="69">
        <v>0</v>
      </c>
      <c r="K16" s="84">
        <v>0.25</v>
      </c>
      <c r="L16" s="35">
        <v>821079</v>
      </c>
      <c r="M16" s="46" t="s">
        <v>55</v>
      </c>
    </row>
    <row r="17" spans="1:13" ht="30">
      <c r="A17" s="68" t="s">
        <v>47</v>
      </c>
      <c r="B17" s="45">
        <f>SUM(B18:B21)</f>
        <v>15578.044000000002</v>
      </c>
      <c r="C17" s="45">
        <f>SUM(C18:C21)</f>
        <v>3201.525</v>
      </c>
      <c r="D17" s="45">
        <f aca="true" t="shared" si="2" ref="D17:K17">SUM(D18:D21)</f>
        <v>5202.989</v>
      </c>
      <c r="E17" s="45">
        <f t="shared" si="2"/>
        <v>0</v>
      </c>
      <c r="F17" s="45">
        <f t="shared" si="2"/>
        <v>1983.902</v>
      </c>
      <c r="G17" s="45">
        <f>SUM(G18:G21)</f>
        <v>2586.318</v>
      </c>
      <c r="H17" s="45">
        <f t="shared" si="2"/>
        <v>0</v>
      </c>
      <c r="I17" s="45">
        <f t="shared" si="2"/>
        <v>2592.337</v>
      </c>
      <c r="J17" s="45">
        <f t="shared" si="2"/>
        <v>0</v>
      </c>
      <c r="K17" s="45">
        <f t="shared" si="2"/>
        <v>10.973</v>
      </c>
      <c r="L17" s="4"/>
      <c r="M17" s="4"/>
    </row>
    <row r="18" spans="1:13" ht="15">
      <c r="A18" s="68" t="s">
        <v>2</v>
      </c>
      <c r="B18" s="24">
        <f>SUM(C18:K18)</f>
        <v>4274.023</v>
      </c>
      <c r="C18" s="76">
        <v>1681.686</v>
      </c>
      <c r="D18" s="45"/>
      <c r="E18" s="24">
        <v>0</v>
      </c>
      <c r="F18" s="45">
        <v>0</v>
      </c>
      <c r="G18" s="45">
        <v>0</v>
      </c>
      <c r="H18" s="45">
        <v>0</v>
      </c>
      <c r="I18" s="44">
        <v>2592.337</v>
      </c>
      <c r="J18" s="69">
        <v>0</v>
      </c>
      <c r="K18" s="24">
        <v>0</v>
      </c>
      <c r="L18" s="38">
        <v>1000</v>
      </c>
      <c r="M18" s="38">
        <v>911.55</v>
      </c>
    </row>
    <row r="19" spans="1:13" s="81" customFormat="1" ht="15">
      <c r="A19" s="77" t="s">
        <v>3</v>
      </c>
      <c r="B19" s="78">
        <f>SUM(C19:K19)</f>
        <v>998.575</v>
      </c>
      <c r="C19" s="82">
        <v>998.575</v>
      </c>
      <c r="D19" s="79"/>
      <c r="E19" s="78">
        <v>0</v>
      </c>
      <c r="F19" s="79">
        <v>0</v>
      </c>
      <c r="G19" s="79">
        <v>0</v>
      </c>
      <c r="H19" s="79">
        <v>0</v>
      </c>
      <c r="I19" s="24">
        <v>0</v>
      </c>
      <c r="J19" s="85">
        <v>0</v>
      </c>
      <c r="K19" s="78">
        <v>0</v>
      </c>
      <c r="L19" s="83">
        <v>1048</v>
      </c>
      <c r="M19" s="80" t="s">
        <v>55</v>
      </c>
    </row>
    <row r="20" spans="1:13" ht="15">
      <c r="A20" s="68" t="s">
        <v>4</v>
      </c>
      <c r="B20" s="24">
        <f>SUM(C20:K20)</f>
        <v>4249.924</v>
      </c>
      <c r="C20" s="34">
        <v>195.255</v>
      </c>
      <c r="D20" s="34"/>
      <c r="E20" s="24">
        <v>0</v>
      </c>
      <c r="F20" s="76">
        <v>1973.691</v>
      </c>
      <c r="G20" s="84">
        <v>2080.978</v>
      </c>
      <c r="H20" s="24">
        <v>0</v>
      </c>
      <c r="I20" s="24">
        <v>0</v>
      </c>
      <c r="J20" s="69">
        <v>0</v>
      </c>
      <c r="K20" s="24">
        <v>0</v>
      </c>
      <c r="L20" s="38">
        <v>806</v>
      </c>
      <c r="M20" s="46" t="s">
        <v>55</v>
      </c>
    </row>
    <row r="21" spans="1:13" ht="15">
      <c r="A21" s="68" t="s">
        <v>5</v>
      </c>
      <c r="B21" s="24">
        <f>SUM(C21:K21)</f>
        <v>6055.522</v>
      </c>
      <c r="C21" s="34">
        <v>326.009</v>
      </c>
      <c r="D21" s="34">
        <v>5202.989</v>
      </c>
      <c r="E21" s="24">
        <v>0</v>
      </c>
      <c r="F21" s="84">
        <v>10.211</v>
      </c>
      <c r="G21" s="84">
        <v>505.34</v>
      </c>
      <c r="H21" s="24">
        <v>0</v>
      </c>
      <c r="I21" s="24">
        <v>0</v>
      </c>
      <c r="J21" s="69">
        <v>0</v>
      </c>
      <c r="K21" s="84">
        <v>10.973</v>
      </c>
      <c r="L21" s="38">
        <v>705</v>
      </c>
      <c r="M21" s="46" t="s">
        <v>55</v>
      </c>
    </row>
    <row r="22" spans="1:13" ht="12.75">
      <c r="A22" s="67" t="s">
        <v>48</v>
      </c>
      <c r="B22" s="37"/>
      <c r="C22" s="37"/>
      <c r="D22" s="37"/>
      <c r="E22" s="37"/>
      <c r="F22" s="37"/>
      <c r="G22" s="37"/>
      <c r="H22" s="37"/>
      <c r="I22" s="37"/>
      <c r="J22" s="70"/>
      <c r="K22" s="37"/>
      <c r="L22" s="37"/>
      <c r="M22" s="37"/>
    </row>
    <row r="23" spans="1:13" ht="15">
      <c r="A23" s="68" t="s">
        <v>2</v>
      </c>
      <c r="B23" s="24">
        <f>SUM(C23:K23)</f>
        <v>7115.597000000002</v>
      </c>
      <c r="C23" s="51">
        <f>6953.814-C18</f>
        <v>5272.128000000001</v>
      </c>
      <c r="D23" s="51">
        <v>0</v>
      </c>
      <c r="E23" s="41">
        <v>1763.949</v>
      </c>
      <c r="F23" s="41">
        <f>0-F18</f>
        <v>0</v>
      </c>
      <c r="G23" s="41">
        <v>79.52</v>
      </c>
      <c r="H23" s="48">
        <v>0</v>
      </c>
      <c r="I23" s="48">
        <v>0</v>
      </c>
      <c r="J23" s="71">
        <v>0</v>
      </c>
      <c r="K23" s="48">
        <v>0</v>
      </c>
      <c r="L23" s="35">
        <v>1751.2</v>
      </c>
      <c r="M23" s="46" t="s">
        <v>55</v>
      </c>
    </row>
    <row r="24" spans="1:13" ht="15">
      <c r="A24" s="68" t="s">
        <v>3</v>
      </c>
      <c r="B24" s="24">
        <f>SUM(C24:K24)</f>
        <v>788.9869999999999</v>
      </c>
      <c r="C24" s="51">
        <f>1784.639-C19</f>
        <v>786.0639999999999</v>
      </c>
      <c r="D24" s="51">
        <v>0</v>
      </c>
      <c r="E24" s="42">
        <v>1.831</v>
      </c>
      <c r="F24" s="41">
        <f>0-F19</f>
        <v>0</v>
      </c>
      <c r="G24" s="41">
        <v>0</v>
      </c>
      <c r="H24" s="41">
        <v>1.092</v>
      </c>
      <c r="I24" s="47">
        <v>0</v>
      </c>
      <c r="J24" s="72">
        <v>0</v>
      </c>
      <c r="K24" s="47">
        <v>0</v>
      </c>
      <c r="L24" s="35">
        <v>1879.9</v>
      </c>
      <c r="M24" s="46" t="s">
        <v>55</v>
      </c>
    </row>
    <row r="25" spans="1:13" ht="15">
      <c r="A25" s="68" t="s">
        <v>4</v>
      </c>
      <c r="B25" s="24">
        <f>SUM(C25:K25)</f>
        <v>12480</v>
      </c>
      <c r="C25" s="51">
        <f>7265.667-C20</f>
        <v>7070.412</v>
      </c>
      <c r="D25" s="51">
        <v>0</v>
      </c>
      <c r="E25" s="42">
        <v>10.719</v>
      </c>
      <c r="F25" s="41">
        <f>2203.706-F20</f>
        <v>230.0150000000001</v>
      </c>
      <c r="G25" s="41">
        <f>6724.868-G20</f>
        <v>4643.89</v>
      </c>
      <c r="H25" s="41">
        <v>7.829</v>
      </c>
      <c r="I25" s="47">
        <v>0</v>
      </c>
      <c r="J25" s="41">
        <v>132.788</v>
      </c>
      <c r="K25" s="65">
        <v>384.347</v>
      </c>
      <c r="L25" s="35">
        <v>2273.7</v>
      </c>
      <c r="M25" s="46" t="s">
        <v>55</v>
      </c>
    </row>
    <row r="26" spans="1:13" ht="15">
      <c r="A26" s="68" t="s">
        <v>5</v>
      </c>
      <c r="B26" s="24">
        <f>SUM(C26:K26)</f>
        <v>17714.673</v>
      </c>
      <c r="C26" s="51">
        <f>7674.146-C21</f>
        <v>7348.137</v>
      </c>
      <c r="D26" s="51">
        <v>0</v>
      </c>
      <c r="E26" s="42">
        <v>158.814</v>
      </c>
      <c r="F26" s="41">
        <f>447.324-F21</f>
        <v>437.113</v>
      </c>
      <c r="G26" s="41">
        <f>9943.128-G21</f>
        <v>9437.788</v>
      </c>
      <c r="H26" s="41">
        <v>0</v>
      </c>
      <c r="I26" s="47">
        <v>0</v>
      </c>
      <c r="J26" s="41">
        <v>14.755</v>
      </c>
      <c r="K26" s="65">
        <f>329.039-K21</f>
        <v>318.066</v>
      </c>
      <c r="L26" s="35">
        <v>2921.6</v>
      </c>
      <c r="M26" s="46" t="s">
        <v>55</v>
      </c>
    </row>
    <row r="27" spans="1:13" ht="15.75">
      <c r="A27" s="66" t="s">
        <v>6</v>
      </c>
      <c r="B27" s="23">
        <f>SUM(B28:B30)</f>
        <v>30895.17</v>
      </c>
      <c r="C27" s="22">
        <f>SUM(C28:C30)</f>
        <v>18906.512000000002</v>
      </c>
      <c r="D27" s="22">
        <f aca="true" t="shared" si="3" ref="D27:J27">SUM(D28:D30)</f>
        <v>0</v>
      </c>
      <c r="E27" s="22">
        <f t="shared" si="3"/>
        <v>138.67</v>
      </c>
      <c r="F27" s="22">
        <f t="shared" si="3"/>
        <v>772.392</v>
      </c>
      <c r="G27" s="22">
        <f t="shared" si="3"/>
        <v>11077.596000000001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3">
        <f>SUM(K28:K30)</f>
        <v>0</v>
      </c>
      <c r="L27" s="4"/>
      <c r="M27" s="43"/>
    </row>
    <row r="28" spans="1:13" ht="15">
      <c r="A28" s="68" t="s">
        <v>7</v>
      </c>
      <c r="B28" s="24">
        <f>SUM(C28:K28)</f>
        <v>14962.762999999999</v>
      </c>
      <c r="C28" s="52">
        <f>4822.753+186.004</f>
        <v>5008.757</v>
      </c>
      <c r="D28" s="52">
        <v>0</v>
      </c>
      <c r="E28" s="42">
        <f>111.086+10.994</f>
        <v>122.08</v>
      </c>
      <c r="F28" s="73">
        <f>635.174+43.08</f>
        <v>678.254</v>
      </c>
      <c r="G28" s="73">
        <f>8986.305+167.367</f>
        <v>9153.672</v>
      </c>
      <c r="H28" s="49">
        <v>0</v>
      </c>
      <c r="I28" s="47">
        <v>0</v>
      </c>
      <c r="J28" s="72">
        <v>0</v>
      </c>
      <c r="K28" s="47">
        <v>0</v>
      </c>
      <c r="L28" s="35">
        <v>1741.7</v>
      </c>
      <c r="M28" s="46" t="s">
        <v>55</v>
      </c>
    </row>
    <row r="29" spans="1:13" ht="24" customHeight="1">
      <c r="A29" s="68" t="s">
        <v>8</v>
      </c>
      <c r="B29" s="24">
        <f>SUM(C29:K29)</f>
        <v>14799.076000000001</v>
      </c>
      <c r="C29" s="52">
        <v>13879.427</v>
      </c>
      <c r="D29" s="52">
        <v>0</v>
      </c>
      <c r="E29" s="42">
        <v>16.59</v>
      </c>
      <c r="F29" s="42">
        <v>94.138</v>
      </c>
      <c r="G29" s="41">
        <v>808.921</v>
      </c>
      <c r="H29" s="49">
        <v>0</v>
      </c>
      <c r="I29" s="47">
        <v>0</v>
      </c>
      <c r="J29" s="72">
        <v>0</v>
      </c>
      <c r="K29" s="47">
        <v>0</v>
      </c>
      <c r="L29" s="35">
        <v>948.5</v>
      </c>
      <c r="M29" s="46" t="s">
        <v>55</v>
      </c>
    </row>
    <row r="30" spans="1:13" ht="15">
      <c r="A30" s="68" t="s">
        <v>9</v>
      </c>
      <c r="B30" s="24">
        <f>SUM(C30:K30)</f>
        <v>1133.331</v>
      </c>
      <c r="C30" s="52">
        <v>18.328</v>
      </c>
      <c r="D30" s="52">
        <v>0</v>
      </c>
      <c r="E30" s="42">
        <v>0</v>
      </c>
      <c r="F30" s="42">
        <v>0</v>
      </c>
      <c r="G30" s="42">
        <v>1115.003</v>
      </c>
      <c r="H30" s="49">
        <v>0</v>
      </c>
      <c r="I30" s="47">
        <v>0</v>
      </c>
      <c r="J30" s="72">
        <v>0</v>
      </c>
      <c r="K30" s="47">
        <v>0</v>
      </c>
      <c r="L30" s="35">
        <v>948.5</v>
      </c>
      <c r="M30" s="46" t="s">
        <v>55</v>
      </c>
    </row>
    <row r="31" spans="1:13" ht="34.5" customHeight="1">
      <c r="A31" s="66" t="s">
        <v>32</v>
      </c>
      <c r="B31" s="50">
        <f>B10+B27</f>
        <v>84572.47099999999</v>
      </c>
      <c r="C31" s="50">
        <f>SUM(C28:C30)+SUM(C23:C26)+SUM(C18:C21)</f>
        <v>42584.778000000006</v>
      </c>
      <c r="D31" s="50">
        <f aca="true" t="shared" si="4" ref="D31:K31">SUM(D28:D30)+SUM(D23:D26)+SUM(D18:D21)</f>
        <v>5202.989</v>
      </c>
      <c r="E31" s="50">
        <f t="shared" si="4"/>
        <v>2073.983</v>
      </c>
      <c r="F31" s="50">
        <f t="shared" si="4"/>
        <v>3423.4220000000005</v>
      </c>
      <c r="G31" s="50">
        <f t="shared" si="4"/>
        <v>27825.112</v>
      </c>
      <c r="H31" s="50">
        <f t="shared" si="4"/>
        <v>8.921</v>
      </c>
      <c r="I31" s="50">
        <f t="shared" si="4"/>
        <v>2592.337</v>
      </c>
      <c r="J31" s="50">
        <f t="shared" si="4"/>
        <v>147.543</v>
      </c>
      <c r="K31" s="50">
        <f t="shared" si="4"/>
        <v>713.386</v>
      </c>
      <c r="L31" s="4"/>
      <c r="M31" s="43"/>
    </row>
    <row r="32" spans="2:4" ht="12.75">
      <c r="B32" s="40"/>
      <c r="C32" s="40"/>
      <c r="D32" s="40"/>
    </row>
    <row r="33" spans="1:7" ht="13.5" customHeight="1">
      <c r="A33" s="12"/>
      <c r="B33" s="40"/>
      <c r="C33" s="40"/>
      <c r="D33" s="40"/>
      <c r="E33" s="40"/>
      <c r="F33" s="40"/>
      <c r="G33" s="40"/>
    </row>
    <row r="34" spans="1:13" ht="15.75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" customHeight="1">
      <c r="A36" s="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2:13" ht="12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2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ht="12.7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3" ht="12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ht="12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ht="12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12.7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ht="12.7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ht="12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2:13" ht="12.7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 ht="12.7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3" ht="12.7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2:13" ht="12.7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2:13" ht="12.7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2:13" ht="12.7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3" ht="12.7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2:11" ht="12.75">
      <c r="B54" s="40"/>
      <c r="C54" s="40"/>
      <c r="D54" s="40"/>
      <c r="E54" s="40"/>
      <c r="F54" s="40"/>
      <c r="G54" s="40"/>
      <c r="H54" s="40"/>
      <c r="I54" s="40"/>
      <c r="J54" s="40"/>
      <c r="K54" s="40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18"/>
  <sheetViews>
    <sheetView zoomScaleSheetLayoutView="100" zoomScalePageLayoutView="0" workbookViewId="0" topLeftCell="A7">
      <selection activeCell="B11" sqref="B1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101" t="s">
        <v>24</v>
      </c>
      <c r="B1" s="101"/>
      <c r="C1" s="101"/>
      <c r="D1" s="10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91" t="s">
        <v>37</v>
      </c>
      <c r="B5" s="91"/>
      <c r="C5" s="91"/>
      <c r="D5" s="91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июнь 2015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9" t="s">
        <v>10</v>
      </c>
      <c r="B8" s="60" t="s">
        <v>30</v>
      </c>
      <c r="C8" s="60" t="s">
        <v>33</v>
      </c>
      <c r="D8" s="60" t="s">
        <v>25</v>
      </c>
      <c r="E8" s="60" t="s">
        <v>60</v>
      </c>
      <c r="F8" s="60" t="s">
        <v>61</v>
      </c>
      <c r="G8" s="102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6" ht="15">
      <c r="A9" s="61" t="s">
        <v>41</v>
      </c>
      <c r="B9" s="56">
        <v>0</v>
      </c>
      <c r="C9" s="56">
        <f aca="true" t="shared" si="0" ref="C9:C14">B9</f>
        <v>0</v>
      </c>
      <c r="D9" s="56">
        <f aca="true" t="shared" si="1" ref="D9:D14">B9</f>
        <v>0</v>
      </c>
      <c r="E9" s="56">
        <v>0</v>
      </c>
      <c r="F9" s="56">
        <v>0</v>
      </c>
    </row>
    <row r="10" spans="1:6" ht="15">
      <c r="A10" s="61" t="s">
        <v>42</v>
      </c>
      <c r="B10" s="56">
        <v>100</v>
      </c>
      <c r="C10" s="56">
        <f t="shared" si="0"/>
        <v>100</v>
      </c>
      <c r="D10" s="56">
        <f t="shared" si="1"/>
        <v>100</v>
      </c>
      <c r="E10" s="56">
        <v>100</v>
      </c>
      <c r="F10" s="56">
        <v>100</v>
      </c>
    </row>
    <row r="11" spans="1:6" ht="21.75" customHeight="1">
      <c r="A11" s="61" t="s">
        <v>34</v>
      </c>
      <c r="B11" s="58">
        <v>3.11</v>
      </c>
      <c r="C11" s="57">
        <f t="shared" si="0"/>
        <v>3.11</v>
      </c>
      <c r="D11" s="57">
        <f t="shared" si="1"/>
        <v>3.11</v>
      </c>
      <c r="E11" s="57">
        <f>B11</f>
        <v>3.11</v>
      </c>
      <c r="F11" s="57">
        <f>B11</f>
        <v>3.11</v>
      </c>
    </row>
    <row r="12" spans="1:6" ht="45">
      <c r="A12" s="61" t="s">
        <v>49</v>
      </c>
      <c r="B12" s="58">
        <v>274</v>
      </c>
      <c r="C12" s="57">
        <f>B12</f>
        <v>274</v>
      </c>
      <c r="D12" s="57">
        <f t="shared" si="1"/>
        <v>274</v>
      </c>
      <c r="E12" s="57">
        <f>B12</f>
        <v>274</v>
      </c>
      <c r="F12" s="57">
        <f>B12</f>
        <v>274</v>
      </c>
    </row>
    <row r="13" spans="1:6" ht="45">
      <c r="A13" s="61" t="s">
        <v>50</v>
      </c>
      <c r="B13" s="88">
        <v>194.56</v>
      </c>
      <c r="C13" s="57">
        <f t="shared" si="0"/>
        <v>194.56</v>
      </c>
      <c r="D13" s="57">
        <f t="shared" si="1"/>
        <v>194.56</v>
      </c>
      <c r="E13" s="57">
        <f>B13</f>
        <v>194.56</v>
      </c>
      <c r="F13" s="57">
        <f>B13</f>
        <v>194.56</v>
      </c>
    </row>
    <row r="14" spans="1:6" ht="45">
      <c r="A14" s="61" t="s">
        <v>43</v>
      </c>
      <c r="B14" s="58">
        <v>828.23</v>
      </c>
      <c r="C14" s="57">
        <f t="shared" si="0"/>
        <v>828.23</v>
      </c>
      <c r="D14" s="57">
        <f t="shared" si="1"/>
        <v>828.23</v>
      </c>
      <c r="E14" s="57">
        <f>B14</f>
        <v>828.23</v>
      </c>
      <c r="F14" s="57">
        <f>B14</f>
        <v>828.23</v>
      </c>
    </row>
    <row r="15" spans="1:6" ht="46.5" customHeight="1">
      <c r="A15" s="61" t="s">
        <v>51</v>
      </c>
      <c r="B15" s="57">
        <f>B11+B12+B14</f>
        <v>1105.3400000000001</v>
      </c>
      <c r="C15" s="57">
        <f>C11+C12+C14</f>
        <v>1105.3400000000001</v>
      </c>
      <c r="D15" s="57">
        <f>D11+D12+D14</f>
        <v>1105.3400000000001</v>
      </c>
      <c r="E15" s="56">
        <f>E11+E12+E14</f>
        <v>1105.3400000000001</v>
      </c>
      <c r="F15" s="56">
        <f>F11+F12+F14</f>
        <v>1105.3400000000001</v>
      </c>
    </row>
    <row r="16" spans="1:6" ht="60">
      <c r="A16" s="61" t="s">
        <v>52</v>
      </c>
      <c r="B16" s="57">
        <f>B14+B13+B11</f>
        <v>1025.8999999999999</v>
      </c>
      <c r="C16" s="57">
        <f>C14+C13+C11</f>
        <v>1025.8999999999999</v>
      </c>
      <c r="D16" s="57">
        <f>D14+D13+D11</f>
        <v>1025.8999999999999</v>
      </c>
      <c r="E16" s="56">
        <f>E14+E13+E11</f>
        <v>1025.8999999999999</v>
      </c>
      <c r="F16" s="56">
        <f>F14+F13+F11</f>
        <v>1025.8999999999999</v>
      </c>
    </row>
    <row r="18" spans="1:4" ht="48" customHeight="1">
      <c r="A18" s="103" t="s">
        <v>44</v>
      </c>
      <c r="B18" s="103"/>
      <c r="C18" s="103"/>
      <c r="D18" s="10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90" t="s">
        <v>16</v>
      </c>
      <c r="B1" s="90"/>
      <c r="C1" s="90"/>
      <c r="D1" s="90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04" t="s">
        <v>18</v>
      </c>
      <c r="B5" s="104"/>
      <c r="C5" s="104"/>
      <c r="D5" s="104"/>
      <c r="E5" s="17"/>
    </row>
    <row r="6" spans="1:5" ht="42" customHeight="1">
      <c r="A6" s="16" t="s">
        <v>26</v>
      </c>
      <c r="B6" s="18" t="str">
        <f>'Полезный отпуск'!B6</f>
        <v>июнь 2015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106" t="s">
        <v>17</v>
      </c>
      <c r="B8" s="106"/>
      <c r="C8" s="106" t="s">
        <v>21</v>
      </c>
      <c r="D8" s="106"/>
    </row>
    <row r="9" spans="1:4" ht="15">
      <c r="A9" s="62" t="s">
        <v>19</v>
      </c>
      <c r="B9" s="62" t="s">
        <v>20</v>
      </c>
      <c r="C9" s="62" t="s">
        <v>19</v>
      </c>
      <c r="D9" s="62" t="s">
        <v>20</v>
      </c>
    </row>
    <row r="10" spans="1:4" ht="15">
      <c r="A10" s="20">
        <f>'Полезный отпуск'!B31</f>
        <v>84572.47099999999</v>
      </c>
      <c r="B10" s="33">
        <v>191.046</v>
      </c>
      <c r="C10" s="19">
        <f>'Полезный отпуск'!B27</f>
        <v>30895.17</v>
      </c>
      <c r="D10" s="20">
        <f>ROUND(C10/4937*12,3)</f>
        <v>75.095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05"/>
      <c r="B23" s="105"/>
      <c r="C23" s="105"/>
      <c r="D23" s="105"/>
      <c r="E23" s="10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</row>
    <row r="25" spans="1:58" ht="153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1"/>
  <sheetViews>
    <sheetView tabSelected="1"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1" sqref="C11:D11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107" t="s">
        <v>11</v>
      </c>
      <c r="B1" s="107"/>
      <c r="C1" s="107"/>
      <c r="D1" s="107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16" t="s">
        <v>45</v>
      </c>
      <c r="B5" s="116"/>
      <c r="C5" s="116"/>
      <c r="D5" s="116"/>
    </row>
    <row r="6" spans="1:4" ht="24" customHeight="1">
      <c r="A6" s="26" t="s">
        <v>26</v>
      </c>
      <c r="B6" s="27" t="str">
        <f>'Полезный отпуск'!B6</f>
        <v>июнь 2015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3" t="s">
        <v>35</v>
      </c>
      <c r="B8" s="64" t="s">
        <v>36</v>
      </c>
      <c r="C8" s="108" t="s">
        <v>13</v>
      </c>
      <c r="D8" s="109"/>
      <c r="F8" s="53"/>
    </row>
    <row r="9" spans="1:6" ht="15.75">
      <c r="A9" s="63" t="s">
        <v>12</v>
      </c>
      <c r="B9" s="28" t="s">
        <v>12</v>
      </c>
      <c r="C9" s="110">
        <v>2230.154</v>
      </c>
      <c r="D9" s="111"/>
      <c r="F9" s="74"/>
    </row>
    <row r="10" spans="1:6" ht="15">
      <c r="A10" s="63" t="s">
        <v>39</v>
      </c>
      <c r="B10" s="28" t="s">
        <v>39</v>
      </c>
      <c r="C10" s="110">
        <v>0.268</v>
      </c>
      <c r="D10" s="111"/>
      <c r="F10" s="54"/>
    </row>
    <row r="11" spans="1:6" ht="18.75">
      <c r="A11" s="63" t="s">
        <v>14</v>
      </c>
      <c r="B11" s="29" t="s">
        <v>14</v>
      </c>
      <c r="C11" s="110">
        <v>0.033</v>
      </c>
      <c r="D11" s="111"/>
      <c r="F11" s="55"/>
    </row>
    <row r="12" spans="1:6" ht="15">
      <c r="A12" s="117" t="s">
        <v>27</v>
      </c>
      <c r="B12" s="117"/>
      <c r="C12" s="112">
        <f>SUM(C9:C11)</f>
        <v>2230.455</v>
      </c>
      <c r="D12" s="113"/>
      <c r="E12" s="8"/>
      <c r="F12" s="53"/>
    </row>
    <row r="13" spans="1:5" ht="15">
      <c r="A13" s="30"/>
      <c r="B13" s="30"/>
      <c r="C13" s="31"/>
      <c r="D13" s="30"/>
      <c r="E13" s="8"/>
    </row>
    <row r="14" spans="1:4" ht="33" customHeight="1">
      <c r="A14" s="115" t="s">
        <v>62</v>
      </c>
      <c r="B14" s="115"/>
      <c r="C14" s="115"/>
      <c r="D14" s="115"/>
    </row>
    <row r="15" spans="1:4" ht="82.5" customHeight="1">
      <c r="A15" s="114" t="s">
        <v>63</v>
      </c>
      <c r="B15" s="114"/>
      <c r="C15" s="114"/>
      <c r="D15" s="114"/>
    </row>
    <row r="16" spans="1:4" ht="67.5" customHeight="1">
      <c r="A16" s="114" t="s">
        <v>64</v>
      </c>
      <c r="B16" s="114"/>
      <c r="C16" s="114"/>
      <c r="D16" s="114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7" t="s">
        <v>11</v>
      </c>
      <c r="B1" s="107"/>
      <c r="C1" s="107"/>
      <c r="D1" s="107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июнь 2015 г.</v>
      </c>
    </row>
    <row r="5" spans="1:4" ht="39" customHeight="1">
      <c r="A5" s="118" t="s">
        <v>40</v>
      </c>
      <c r="B5" s="118"/>
      <c r="C5" s="118"/>
      <c r="D5" s="118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Shalov</cp:lastModifiedBy>
  <cp:lastPrinted>2013-01-16T07:55:49Z</cp:lastPrinted>
  <dcterms:created xsi:type="dcterms:W3CDTF">2009-10-22T06:15:03Z</dcterms:created>
  <dcterms:modified xsi:type="dcterms:W3CDTF">2015-07-16T11:05:05Z</dcterms:modified>
  <cp:category/>
  <cp:version/>
  <cp:contentType/>
  <cp:contentStatus/>
</cp:coreProperties>
</file>