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<sst xmlns="http://schemas.openxmlformats.org/spreadsheetml/2006/main" count="103" uniqueCount="71">
  <si>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</si>
  <si>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</si>
  <si>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</si>
  <si>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</si>
  <si>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</si>
  <si>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</si>
  <si>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</si>
  <si>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</si>
  <si>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</si>
  <si>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</si>
  <si>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</si>
  <si>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</si>
  <si>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</si>
  <si>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</si>
  <si>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</si>
  <si>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</si>
  <si>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</si>
  <si>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</si>
  <si>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</si>
  <si>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</si>
  <si>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</si>
  <si>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</si>
  <si>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</si>
  <si>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</si>
  <si>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</si>
  <si>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</si>
  <si>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</si>
  <si>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</si>
  <si>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</si>
  <si>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</si>
  <si>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</si>
  <si>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</si>
  <si>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</si>
  <si>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</si>
  <si>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</si>
  <si>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</si>
  <si>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</si>
  <si>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</si>
  <si>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</si>
  <si>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</si>
  <si>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</si>
  <si>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</si>
  <si>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</si>
  <si>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</si>
  <si>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</si>
  <si>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</si>
  <si>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</si>
  <si>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</si>
  <si>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</si>
  <si>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</si>
  <si>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</si>
  <si>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</si>
  <si>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</si>
  <si>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</si>
  <si>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</si>
  <si>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</si>
  <si>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</si>
  <si>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</si>
  <si>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</si>
  <si>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</si>
  <si>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</si>
  <si>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</si>
  <si>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</si>
  <si>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</si>
  <si>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</si>
  <si>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</si>
  <si>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</si>
  <si>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</si>
  <si>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</si>
  <si>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</si>
  <si>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сентябрь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</si>
</sst>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4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4" sqref="B34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5" customFormat="1" ht="15" customHeight="1">
      <c r="A8" s="91" t="s">
        <v>0</v>
      </c>
      <c r="B8" s="93" t="s">
        <v>28</v>
      </c>
      <c r="C8" s="95" t="s">
        <v>29</v>
      </c>
      <c r="D8" s="96"/>
      <c r="E8" s="96"/>
      <c r="F8" s="96"/>
      <c r="G8" s="96"/>
      <c r="H8" s="96"/>
      <c r="I8" s="97"/>
      <c r="J8" s="86"/>
      <c r="K8" s="86"/>
      <c r="L8" s="98" t="s">
        <v>1</v>
      </c>
      <c r="M8" s="98"/>
    </row>
    <row r="9" spans="1:13" s="75" customFormat="1" ht="62.25" customHeight="1">
      <c r="A9" s="92"/>
      <c r="B9" s="94"/>
      <c r="C9" s="88" t="s">
        <v>30</v>
      </c>
      <c r="D9" s="88" t="s">
        <v>69</v>
      </c>
      <c r="E9" s="88" t="s">
        <v>68</v>
      </c>
      <c r="F9" s="88" t="s">
        <v>25</v>
      </c>
      <c r="G9" s="88" t="s">
        <v>67</v>
      </c>
      <c r="H9" s="88" t="s">
        <v>57</v>
      </c>
      <c r="I9" s="88" t="s">
        <v>53</v>
      </c>
      <c r="J9" s="88" t="s">
        <v>59</v>
      </c>
      <c r="K9" s="88" t="s">
        <v>66</v>
      </c>
      <c r="L9" s="88" t="s">
        <v>54</v>
      </c>
      <c r="M9" s="88" t="s">
        <v>56</v>
      </c>
    </row>
    <row r="10" spans="1:13" ht="31.5">
      <c r="A10" s="66" t="s">
        <v>31</v>
      </c>
      <c r="B10" s="23">
        <f>B23+B24+B25+B26+B17</f>
        <v>54414.74600000001</v>
      </c>
      <c r="C10" s="23">
        <f>C23+C24+C25+C26+C17</f>
        <v>24438.223</v>
      </c>
      <c r="D10" s="23"/>
      <c r="E10" s="23">
        <f aca="true" t="shared" si="0" ref="E10:K10">E23+E24+E25+E26+E17</f>
        <v>1959.3600000000001</v>
      </c>
      <c r="F10" s="23">
        <f>F23+F24+F25+F26+F17</f>
        <v>2281.885</v>
      </c>
      <c r="G10" s="23">
        <f>G23+G24+G25+G26+G17+G27</f>
        <v>26651.496</v>
      </c>
      <c r="H10" s="23">
        <f t="shared" si="0"/>
        <v>12.883</v>
      </c>
      <c r="I10" s="23">
        <f>I23+I24+I25+I26+I17</f>
        <v>2709.409</v>
      </c>
      <c r="J10" s="23">
        <f t="shared" si="0"/>
        <v>159.941</v>
      </c>
      <c r="K10" s="23">
        <f t="shared" si="0"/>
        <v>519.659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4.380999999999999</v>
      </c>
      <c r="C12" s="45">
        <f>SUM(C13:C16)</f>
        <v>4.380999999999999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0</v>
      </c>
      <c r="G12" s="45">
        <f>SUM(G13:G16)</f>
        <v>0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5">
        <f t="shared" si="1"/>
        <v>0</v>
      </c>
      <c r="L12" s="4"/>
      <c r="M12" s="4"/>
    </row>
    <row r="13" spans="1:13" ht="15">
      <c r="A13" s="68" t="s">
        <v>2</v>
      </c>
      <c r="B13" s="24">
        <f>SUM(C13:K13)</f>
        <v>2.61</v>
      </c>
      <c r="C13" s="34">
        <v>2.61</v>
      </c>
      <c r="D13" s="45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1" customFormat="1" ht="15">
      <c r="A14" s="77" t="s">
        <v>3</v>
      </c>
      <c r="B14" s="78">
        <f>SUM(C14:K14)</f>
        <v>0.574</v>
      </c>
      <c r="C14" s="51">
        <v>0.574</v>
      </c>
      <c r="D14" s="79"/>
      <c r="E14" s="79">
        <v>0</v>
      </c>
      <c r="F14" s="79">
        <v>0</v>
      </c>
      <c r="G14" s="79">
        <v>0</v>
      </c>
      <c r="H14" s="79">
        <v>0</v>
      </c>
      <c r="I14" s="78">
        <v>0</v>
      </c>
      <c r="J14" s="85">
        <v>0</v>
      </c>
      <c r="K14" s="78">
        <v>0</v>
      </c>
      <c r="L14" s="52">
        <v>450913</v>
      </c>
      <c r="M14" s="80" t="s">
        <v>55</v>
      </c>
    </row>
    <row r="15" spans="1:13" ht="15">
      <c r="A15" s="68" t="s">
        <v>4</v>
      </c>
      <c r="B15" s="24">
        <f>SUM(C15:K15)</f>
        <v>0.617</v>
      </c>
      <c r="C15" s="34">
        <v>0.617</v>
      </c>
      <c r="D15" s="34"/>
      <c r="E15" s="24">
        <v>0</v>
      </c>
      <c r="F15" s="79">
        <v>0</v>
      </c>
      <c r="G15" s="45">
        <v>0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0.58</v>
      </c>
      <c r="C16" s="34">
        <v>0.58</v>
      </c>
      <c r="D16" s="34"/>
      <c r="E16" s="24">
        <v>0</v>
      </c>
      <c r="F16" s="79">
        <v>0</v>
      </c>
      <c r="G16" s="79">
        <v>0</v>
      </c>
      <c r="H16" s="24">
        <v>0</v>
      </c>
      <c r="I16" s="24">
        <v>0</v>
      </c>
      <c r="J16" s="69">
        <v>0</v>
      </c>
      <c r="K16" s="24">
        <v>0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13756.002</v>
      </c>
      <c r="C17" s="45">
        <f>SUM(C18:C21)</f>
        <v>2779.247</v>
      </c>
      <c r="D17" s="45">
        <f aca="true" t="shared" si="2" ref="D17:K17">SUM(D18:D21)</f>
        <v>5985.461</v>
      </c>
      <c r="E17" s="45">
        <f t="shared" si="2"/>
        <v>0</v>
      </c>
      <c r="F17" s="45">
        <f t="shared" si="2"/>
        <v>2281.885</v>
      </c>
      <c r="G17" s="45">
        <f>SUM(G18:G21)</f>
        <v>0</v>
      </c>
      <c r="H17" s="45">
        <f t="shared" si="2"/>
        <v>0</v>
      </c>
      <c r="I17" s="45">
        <f t="shared" si="2"/>
        <v>2709.409</v>
      </c>
      <c r="J17" s="45">
        <f t="shared" si="2"/>
        <v>0</v>
      </c>
      <c r="K17" s="45">
        <f t="shared" si="2"/>
        <v>0</v>
      </c>
      <c r="L17" s="4"/>
      <c r="M17" s="4"/>
    </row>
    <row r="18" spans="1:13" ht="15">
      <c r="A18" s="68" t="s">
        <v>2</v>
      </c>
      <c r="B18" s="24">
        <f>SUM(C18:K18)</f>
        <v>4430.974</v>
      </c>
      <c r="C18" s="76">
        <v>1721.565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2709.409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1" customFormat="1" ht="15">
      <c r="A19" s="77" t="s">
        <v>3</v>
      </c>
      <c r="B19" s="78">
        <f>SUM(C19:K19)</f>
        <v>302.024</v>
      </c>
      <c r="C19" s="82">
        <v>302.024</v>
      </c>
      <c r="D19" s="79"/>
      <c r="E19" s="78">
        <v>0</v>
      </c>
      <c r="F19" s="79">
        <v>0</v>
      </c>
      <c r="G19" s="79">
        <v>0</v>
      </c>
      <c r="H19" s="79">
        <v>0</v>
      </c>
      <c r="I19" s="24">
        <v>0</v>
      </c>
      <c r="J19" s="85">
        <v>0</v>
      </c>
      <c r="K19" s="78">
        <v>0</v>
      </c>
      <c r="L19" s="83">
        <v>1048</v>
      </c>
      <c r="M19" s="80" t="s">
        <v>55</v>
      </c>
    </row>
    <row r="20" spans="1:13" ht="15">
      <c r="A20" s="68" t="s">
        <v>4</v>
      </c>
      <c r="B20" s="24">
        <f>SUM(C20:K20)</f>
        <v>2268.027</v>
      </c>
      <c r="C20" s="34">
        <v>397.959</v>
      </c>
      <c r="D20" s="34"/>
      <c r="E20" s="24">
        <v>0</v>
      </c>
      <c r="F20" s="76">
        <v>1870.068</v>
      </c>
      <c r="G20" s="84">
        <v>0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6754.977</v>
      </c>
      <c r="C21" s="34">
        <v>357.699</v>
      </c>
      <c r="D21" s="34">
        <v>5985.461</v>
      </c>
      <c r="E21" s="24">
        <v>0</v>
      </c>
      <c r="F21" s="84">
        <v>411.817</v>
      </c>
      <c r="G21" s="84">
        <v>0</v>
      </c>
      <c r="H21" s="24">
        <v>0</v>
      </c>
      <c r="I21" s="24">
        <v>0</v>
      </c>
      <c r="J21" s="69">
        <v>0</v>
      </c>
      <c r="K21" s="84">
        <v>0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7650.610000000001</v>
      </c>
      <c r="C23" s="51">
        <f>7514.899-C18</f>
        <v>5793.334000000001</v>
      </c>
      <c r="D23" s="51">
        <v>0</v>
      </c>
      <c r="E23" s="41">
        <v>1774.784</v>
      </c>
      <c r="F23" s="41">
        <f>0-F18</f>
        <v>0</v>
      </c>
      <c r="G23" s="41">
        <v>82.492</v>
      </c>
      <c r="H23" s="41">
        <v>0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594.719</v>
      </c>
      <c r="C24" s="51">
        <f>890.642-C19</f>
        <v>588.618</v>
      </c>
      <c r="D24" s="51">
        <v>0</v>
      </c>
      <c r="E24" s="42">
        <v>2.321</v>
      </c>
      <c r="F24" s="41">
        <f>0-F19</f>
        <v>0</v>
      </c>
      <c r="G24" s="41">
        <v>0</v>
      </c>
      <c r="H24" s="41">
        <v>3.78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14333.767000000002</v>
      </c>
      <c r="C25" s="51">
        <f>7853.113-C20</f>
        <v>7455.154</v>
      </c>
      <c r="D25" s="51">
        <v>0</v>
      </c>
      <c r="E25" s="42">
        <v>19.729</v>
      </c>
      <c r="F25" s="41">
        <v>0</v>
      </c>
      <c r="G25" s="41">
        <v>6532.765</v>
      </c>
      <c r="H25" s="41">
        <v>3.673</v>
      </c>
      <c r="I25" s="47">
        <v>0</v>
      </c>
      <c r="J25" s="41">
        <v>145.58</v>
      </c>
      <c r="K25" s="65">
        <v>176.866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18079.648</v>
      </c>
      <c r="C26" s="51">
        <f>8179.569-C21</f>
        <v>7821.870000000001</v>
      </c>
      <c r="D26" s="51">
        <v>0</v>
      </c>
      <c r="E26" s="42">
        <v>162.526</v>
      </c>
      <c r="F26" s="41">
        <v>0</v>
      </c>
      <c r="G26" s="41">
        <v>9732.668</v>
      </c>
      <c r="H26" s="41">
        <v>5.43</v>
      </c>
      <c r="I26" s="47">
        <v>0</v>
      </c>
      <c r="J26" s="41">
        <v>14.361</v>
      </c>
      <c r="K26" s="65">
        <v>342.793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31642.408999999996</v>
      </c>
      <c r="C27" s="22">
        <f>SUM(C28:C30)</f>
        <v>20557.162</v>
      </c>
      <c r="D27" s="22">
        <f aca="true" t="shared" si="3" ref="D27:J27">SUM(D28:D30)</f>
        <v>0</v>
      </c>
      <c r="E27" s="22">
        <f t="shared" si="3"/>
        <v>120.70899999999999</v>
      </c>
      <c r="F27" s="22">
        <f t="shared" si="3"/>
        <v>660.9670000000001</v>
      </c>
      <c r="G27" s="22">
        <f t="shared" si="3"/>
        <v>10303.570999999998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14758.600999999999</v>
      </c>
      <c r="C28" s="52">
        <f>5196.053+188.511</f>
        <v>5384.564</v>
      </c>
      <c r="D28" s="52">
        <v>0</v>
      </c>
      <c r="E28" s="42">
        <f>95.556+0.975</f>
        <v>96.53099999999999</v>
      </c>
      <c r="F28" s="73">
        <v>547.892</v>
      </c>
      <c r="G28" s="73">
        <f>8459.796+269.818</f>
        <v>8729.614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16208.313</v>
      </c>
      <c r="C29" s="52">
        <v>15154.474</v>
      </c>
      <c r="D29" s="52">
        <v>0</v>
      </c>
      <c r="E29" s="42">
        <v>24.178</v>
      </c>
      <c r="F29" s="42">
        <v>113.075</v>
      </c>
      <c r="G29" s="41">
        <v>916.586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675.495</v>
      </c>
      <c r="C30" s="52">
        <v>18.124</v>
      </c>
      <c r="D30" s="52">
        <v>0</v>
      </c>
      <c r="E30" s="42">
        <v>0</v>
      </c>
      <c r="F30" s="42">
        <v>0</v>
      </c>
      <c r="G30" s="42">
        <v>657.371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86057.155</v>
      </c>
      <c r="C31" s="50">
        <f>SUM(C28:C30)+SUM(C23:C26)+SUM(C18:C21)</f>
        <v>44995.38500000001</v>
      </c>
      <c r="D31" s="50">
        <f aca="true" t="shared" si="4" ref="D31:K31">SUM(D28:D30)+SUM(D23:D26)+SUM(D18:D21)</f>
        <v>5985.461</v>
      </c>
      <c r="E31" s="50">
        <f t="shared" si="4"/>
        <v>2080.069</v>
      </c>
      <c r="F31" s="50">
        <f t="shared" si="4"/>
        <v>2942.8520000000003</v>
      </c>
      <c r="G31" s="50">
        <f>G23+G24+G25+G26+G28+G29+G30</f>
        <v>26651.495999999996</v>
      </c>
      <c r="H31" s="50">
        <f t="shared" si="4"/>
        <v>12.883</v>
      </c>
      <c r="I31" s="50">
        <f t="shared" si="4"/>
        <v>2709.409</v>
      </c>
      <c r="J31" s="50">
        <f t="shared" si="4"/>
        <v>159.941</v>
      </c>
      <c r="K31" s="50">
        <f t="shared" si="4"/>
        <v>519.659</v>
      </c>
      <c r="L31" s="4"/>
      <c r="M31" s="43"/>
    </row>
    <row r="32" spans="2:4" ht="12.75">
      <c r="B32" s="40"/>
      <c r="C32" s="40"/>
      <c r="D32" s="40"/>
    </row>
    <row r="33" spans="1:8" ht="13.5" customHeight="1">
      <c r="A33" s="12"/>
      <c r="B33" s="40"/>
      <c r="C33" s="40"/>
      <c r="D33" s="40"/>
      <c r="E33" s="40"/>
      <c r="F33" s="40"/>
      <c r="G33" s="40"/>
      <c r="H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2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2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2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2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2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2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2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2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V18"/>
  <sheetViews>
    <sheetView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9" t="s">
        <v>24</v>
      </c>
      <c r="B1" s="99"/>
      <c r="C1" s="99"/>
      <c r="D1" s="99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37</v>
      </c>
      <c r="B5" s="90"/>
      <c r="C5" s="90"/>
      <c r="D5" s="90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сентябрь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3.13</v>
      </c>
      <c r="C11" s="57">
        <f t="shared" si="0"/>
        <v>3.13</v>
      </c>
      <c r="D11" s="57">
        <f t="shared" si="1"/>
        <v>3.13</v>
      </c>
      <c r="E11" s="57">
        <f>B11</f>
        <v>3.13</v>
      </c>
      <c r="F11" s="57">
        <f>B11</f>
        <v>3.13</v>
      </c>
    </row>
    <row r="12" spans="1:6" ht="45">
      <c r="A12" s="61" t="s">
        <v>49</v>
      </c>
      <c r="B12" s="58">
        <v>187</v>
      </c>
      <c r="C12" s="57">
        <f>B12</f>
        <v>187</v>
      </c>
      <c r="D12" s="57">
        <f t="shared" si="1"/>
        <v>187</v>
      </c>
      <c r="E12" s="57">
        <f>B12</f>
        <v>187</v>
      </c>
      <c r="F12" s="57">
        <f>B12</f>
        <v>187</v>
      </c>
    </row>
    <row r="13" spans="1:6" ht="45">
      <c r="A13" s="61" t="s">
        <v>50</v>
      </c>
      <c r="B13" s="87">
        <v>279.55</v>
      </c>
      <c r="C13" s="57">
        <f t="shared" si="0"/>
        <v>279.55</v>
      </c>
      <c r="D13" s="57">
        <f t="shared" si="1"/>
        <v>279.55</v>
      </c>
      <c r="E13" s="57">
        <f>B13</f>
        <v>279.55</v>
      </c>
      <c r="F13" s="57">
        <f>B13</f>
        <v>279.55</v>
      </c>
    </row>
    <row r="14" spans="1:6" ht="45">
      <c r="A14" s="61" t="s">
        <v>43</v>
      </c>
      <c r="B14" s="58">
        <v>1105.59</v>
      </c>
      <c r="C14" s="57">
        <f t="shared" si="0"/>
        <v>1105.59</v>
      </c>
      <c r="D14" s="57">
        <f t="shared" si="1"/>
        <v>1105.59</v>
      </c>
      <c r="E14" s="57">
        <f>B14</f>
        <v>1105.59</v>
      </c>
      <c r="F14" s="57">
        <f>B14</f>
        <v>1105.59</v>
      </c>
    </row>
    <row r="15" spans="1:6" ht="46.5" customHeight="1">
      <c r="A15" s="61" t="s">
        <v>51</v>
      </c>
      <c r="B15" s="57">
        <f>B11+B12+B14</f>
        <v>1295.7199999999998</v>
      </c>
      <c r="C15" s="57">
        <f>C11+C12+C14</f>
        <v>1295.7199999999998</v>
      </c>
      <c r="D15" s="57">
        <f>D11+D12+D14</f>
        <v>1295.7199999999998</v>
      </c>
      <c r="E15" s="56">
        <f>E11+E12+E14</f>
        <v>1295.7199999999998</v>
      </c>
      <c r="F15" s="56">
        <f>F11+F12+F14</f>
        <v>1295.7199999999998</v>
      </c>
    </row>
    <row r="16" spans="1:6" ht="60">
      <c r="A16" s="61" t="s">
        <v>52</v>
      </c>
      <c r="B16" s="57">
        <f>B14+B13+B11</f>
        <v>1388.27</v>
      </c>
      <c r="C16" s="57">
        <f>C14+C13+C11</f>
        <v>1388.27</v>
      </c>
      <c r="D16" s="57">
        <f>D14+D13+D11</f>
        <v>1388.27</v>
      </c>
      <c r="E16" s="56">
        <f>E14+E13+E11</f>
        <v>1388.27</v>
      </c>
      <c r="F16" s="56">
        <f>F14+F13+F11</f>
        <v>1388.27</v>
      </c>
    </row>
    <row r="18" spans="1:4" ht="48" customHeight="1">
      <c r="A18" s="102" t="s">
        <v>44</v>
      </c>
      <c r="B18" s="102"/>
      <c r="C18" s="102"/>
      <c r="D18" s="102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16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18</v>
      </c>
      <c r="B5" s="104"/>
      <c r="C5" s="104"/>
      <c r="D5" s="104"/>
      <c r="E5" s="17"/>
    </row>
    <row r="6" spans="1:5" ht="42" customHeight="1">
      <c r="A6" s="16" t="s">
        <v>26</v>
      </c>
      <c r="B6" s="18" t="str">
        <f>'Полезный отпуск'!B6</f>
        <v>сентябрь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17</v>
      </c>
      <c r="B8" s="105"/>
      <c r="C8" s="105" t="s">
        <v>21</v>
      </c>
      <c r="D8" s="105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86057.155</v>
      </c>
      <c r="B10" s="33">
        <v>202.406</v>
      </c>
      <c r="C10" s="19">
        <f>'Полезный отпуск'!B27</f>
        <v>31642.408999999996</v>
      </c>
      <c r="D10" s="20">
        <f>ROUND(C10/4937*12,3)</f>
        <v>76.911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3"/>
      <c r="B23" s="103"/>
      <c r="C23" s="103"/>
      <c r="D23" s="103"/>
      <c r="E23" s="10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53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12" sqref="F12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2" t="s">
        <v>11</v>
      </c>
      <c r="B1" s="112"/>
      <c r="C1" s="112"/>
      <c r="D1" s="112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0" t="s">
        <v>45</v>
      </c>
      <c r="B5" s="110"/>
      <c r="C5" s="110"/>
      <c r="D5" s="110"/>
    </row>
    <row r="6" spans="1:4" ht="24" customHeight="1">
      <c r="A6" s="26" t="s">
        <v>26</v>
      </c>
      <c r="B6" s="27" t="str">
        <f>'Полезный отпуск'!B6</f>
        <v>сентябрь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13" t="s">
        <v>13</v>
      </c>
      <c r="D8" s="114"/>
      <c r="F8" s="53"/>
    </row>
    <row r="9" spans="1:6" ht="15.75">
      <c r="A9" s="63" t="s">
        <v>12</v>
      </c>
      <c r="B9" s="28" t="s">
        <v>12</v>
      </c>
      <c r="C9" s="115">
        <v>2647.539</v>
      </c>
      <c r="D9" s="116"/>
      <c r="F9" s="74"/>
    </row>
    <row r="10" spans="1:6" ht="15">
      <c r="A10" s="63" t="s">
        <v>39</v>
      </c>
      <c r="B10" s="28" t="s">
        <v>39</v>
      </c>
      <c r="C10" s="115">
        <v>332.926</v>
      </c>
      <c r="D10" s="116"/>
      <c r="F10" s="54"/>
    </row>
    <row r="11" spans="1:6" ht="18.75">
      <c r="A11" s="63" t="s">
        <v>14</v>
      </c>
      <c r="B11" s="29" t="s">
        <v>14</v>
      </c>
      <c r="C11" s="115">
        <v>0.017</v>
      </c>
      <c r="D11" s="116"/>
      <c r="F11" s="55"/>
    </row>
    <row r="12" spans="1:6" ht="15">
      <c r="A12" s="111" t="s">
        <v>27</v>
      </c>
      <c r="B12" s="111"/>
      <c r="C12" s="106">
        <f>SUM(C9:C11)</f>
        <v>2980.482</v>
      </c>
      <c r="D12" s="107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09" t="s">
        <v>62</v>
      </c>
      <c r="B14" s="109"/>
      <c r="C14" s="109"/>
      <c r="D14" s="109"/>
    </row>
    <row r="15" spans="1:4" ht="82.5" customHeight="1">
      <c r="A15" s="108" t="s">
        <v>63</v>
      </c>
      <c r="B15" s="108"/>
      <c r="C15" s="108"/>
      <c r="D15" s="108"/>
    </row>
    <row r="16" spans="1:4" ht="67.5" customHeight="1">
      <c r="A16" s="108" t="s">
        <v>64</v>
      </c>
      <c r="B16" s="108"/>
      <c r="C16" s="108"/>
      <c r="D16" s="108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:D1"/>
    <mergeCell ref="C8:D8"/>
    <mergeCell ref="C9:D9"/>
    <mergeCell ref="C10:D10"/>
    <mergeCell ref="C11:D11"/>
    <mergeCell ref="C12:D12"/>
    <mergeCell ref="A15:D15"/>
    <mergeCell ref="A16:D16"/>
    <mergeCell ref="A14:D14"/>
    <mergeCell ref="A5:D5"/>
    <mergeCell ref="A12:B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2" t="s">
        <v>11</v>
      </c>
      <c r="B1" s="112"/>
      <c r="C1" s="112"/>
      <c r="D1" s="112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сентябрь 2015 г.</v>
      </c>
    </row>
    <row r="5" spans="1:4" ht="39" customHeight="1">
      <c r="A5" s="117" t="s">
        <v>40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2015-10-14T12:57:57Z</dcterms:modified>
  <cp:category/>
  <cp:version/>
  <cp:contentType/>
  <cp:contentStatus/>
</cp:coreProperties>
</file>