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883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отпуск'!$A$1:$G$36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<sst xmlns="http://schemas.openxmlformats.org/spreadsheetml/2006/main" count="107" uniqueCount="76">
  <si>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</si>
  <si>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</si>
  <si>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</si>
  <si>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</si>
  <si>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</si>
  <si>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</si>
  <si>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</si>
  <si>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</si>
  <si>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</si>
  <si>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</si>
  <si>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</si>
  <si>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</si>
  <si>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</si>
  <si>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</si>
  <si>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</si>
  <si>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</si>
  <si>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</si>
  <si>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</si>
  <si>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</si>
  <si>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</si>
  <si>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</si>
  <si>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</si>
  <si>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</si>
  <si>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</si>
  <si>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</si>
  <si>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</si>
  <si>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</si>
  <si>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</si>
  <si>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</si>
  <si>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</si>
  <si>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</si>
  <si>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</si>
  <si>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</si>
  <si>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</si>
  <si>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</si>
  <si>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</si>
  <si>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</si>
  <si>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</si>
  <si>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</si>
  <si>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</si>
  <si>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</si>
  <si>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</si>
  <si>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</si>
  <si>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</si>
  <si>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</si>
  <si>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</si>
  <si>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</si>
  <si>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</si>
  <si>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</si>
  <si>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</si>
  <si>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</si>
  <si>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</si>
  <si>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</si>
  <si>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</si>
  <si>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</si>
  <si>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</si>
  <si>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</si>
  <si>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</si>
  <si>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</si>
  <si>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</si>
  <si>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</si>
  <si>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</si>
  <si>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</si>
  <si>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</si>
  <si>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>ОПП прохладный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</si>
  <si>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</si>
  <si>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</si>
  <si>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</si>
  <si>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</si>
  <si>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</si>
  <si>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</si>
  <si>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</si>
  <si>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>январь 2016 г.</t>
  </si>
  <si>
    <t xml:space="preserve">  </t>
  </si>
  <si>
    <t>В соответствии с п.23 абз. ж) Стандарта</t>
  </si>
  <si>
    <t>Информация  не публикуется в связи с отсутствием соответствующих договоров.</t>
  </si>
</sst>
</file>

<file path=xl/styles.xml><?xml version="1.0" encoding="utf-8"?>
<styleSheet xmlns="http://schemas.openxmlformats.org/spreadsheetml/2006/main">
  <numFmts count="6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  <numFmt numFmtId="218" formatCode="d\ mmmm\,\ yyyy"/>
    <numFmt numFmtId="219" formatCode="_-* #,##0.00[$р.-419]_-;\-* #,##0.00[$р.-419]_-;_-* &quot;-&quot;??[$р.-419]_-;_-@_-"/>
    <numFmt numFmtId="220" formatCode="_-* #,##0.00000_р_._-;\-* #,##0.00000_р_._-;_-* &quot;-&quot;??_р_._-;_-@_-"/>
    <numFmt numFmtId="221" formatCode="#,##0.000000_ ;[Red]\-#,##0.000000\ 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18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4" fillId="32" borderId="19" xfId="0" applyNumberFormat="1" applyFont="1" applyFill="1" applyBorder="1" applyAlignment="1" applyProtection="1">
      <alignment horizontal="left" vertical="center" wrapText="1"/>
      <protection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7" borderId="19" xfId="0" applyFont="1" applyFill="1" applyBorder="1" applyAlignment="1" applyProtection="1">
      <alignment/>
      <protection locked="0"/>
    </xf>
    <xf numFmtId="177" fontId="70" fillId="0" borderId="0" xfId="0" applyNumberFormat="1" applyFont="1" applyFill="1" applyAlignment="1">
      <alignment horizontal="left" vertical="center" wrapText="1"/>
    </xf>
    <xf numFmtId="0" fontId="0" fillId="57" borderId="0" xfId="0" applyFill="1" applyAlignment="1">
      <alignment/>
    </xf>
    <xf numFmtId="172" fontId="91" fillId="0" borderId="19" xfId="0" applyNumberFormat="1" applyFont="1" applyBorder="1" applyAlignment="1" applyProtection="1">
      <alignment/>
      <protection locked="0"/>
    </xf>
    <xf numFmtId="0" fontId="5" fillId="0" borderId="19" xfId="0" applyFont="1" applyFill="1" applyBorder="1" applyAlignment="1">
      <alignment horizontal="left" wrapText="1"/>
    </xf>
    <xf numFmtId="172" fontId="5" fillId="0" borderId="19" xfId="0" applyNumberFormat="1" applyFont="1" applyFill="1" applyBorder="1" applyAlignment="1">
      <alignment/>
    </xf>
    <xf numFmtId="172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2" fontId="91" fillId="0" borderId="19" xfId="0" applyNumberFormat="1" applyFont="1" applyFill="1" applyBorder="1" applyAlignment="1" applyProtection="1">
      <alignment/>
      <protection locked="0"/>
    </xf>
    <xf numFmtId="172" fontId="91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57" borderId="19" xfId="0" applyFont="1" applyFill="1" applyBorder="1" applyAlignment="1">
      <alignment horizontal="center"/>
    </xf>
    <xf numFmtId="2" fontId="91" fillId="54" borderId="19" xfId="0" applyNumberFormat="1" applyFont="1" applyFill="1" applyBorder="1" applyAlignment="1">
      <alignment/>
    </xf>
    <xf numFmtId="0" fontId="5" fillId="58" borderId="19" xfId="0" applyFont="1" applyFill="1" applyBorder="1" applyAlignment="1">
      <alignment horizontal="center" vertical="center" wrapText="1"/>
    </xf>
    <xf numFmtId="0" fontId="6" fillId="57" borderId="19" xfId="0" applyFont="1" applyFill="1" applyBorder="1" applyAlignment="1">
      <alignment/>
    </xf>
    <xf numFmtId="0" fontId="5" fillId="56" borderId="29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27" xfId="0" applyFont="1" applyFill="1" applyBorder="1" applyAlignment="1">
      <alignment horizontal="center" vertical="center"/>
    </xf>
    <xf numFmtId="0" fontId="3" fillId="57" borderId="30" xfId="0" applyFont="1" applyFill="1" applyBorder="1" applyAlignment="1">
      <alignment horizontal="center" vertical="center"/>
    </xf>
    <xf numFmtId="179" fontId="3" fillId="57" borderId="27" xfId="0" applyNumberFormat="1" applyFont="1" applyFill="1" applyBorder="1" applyAlignment="1">
      <alignment horizontal="center" vertical="center" wrapText="1"/>
    </xf>
    <xf numFmtId="179" fontId="3" fillId="57" borderId="30" xfId="0" applyNumberFormat="1" applyFont="1" applyFill="1" applyBorder="1" applyAlignment="1">
      <alignment horizontal="center" vertical="center" wrapText="1"/>
    </xf>
    <xf numFmtId="0" fontId="5" fillId="57" borderId="31" xfId="0" applyFont="1" applyFill="1" applyBorder="1" applyAlignment="1">
      <alignment horizontal="center"/>
    </xf>
    <xf numFmtId="0" fontId="5" fillId="57" borderId="32" xfId="0" applyFont="1" applyFill="1" applyBorder="1" applyAlignment="1">
      <alignment horizontal="center"/>
    </xf>
    <xf numFmtId="0" fontId="5" fillId="57" borderId="29" xfId="0" applyFont="1" applyFill="1" applyBorder="1" applyAlignment="1">
      <alignment horizontal="center"/>
    </xf>
    <xf numFmtId="0" fontId="5" fillId="57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3" xfId="0" applyFont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55" borderId="19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1" xfId="0" applyFont="1" applyFill="1" applyBorder="1" applyAlignment="1">
      <alignment horizontal="center" vertical="center" wrapText="1"/>
    </xf>
    <xf numFmtId="0" fontId="31" fillId="55" borderId="29" xfId="0" applyFont="1" applyFill="1" applyBorder="1" applyAlignment="1">
      <alignment horizontal="center" vertical="center" wrapText="1"/>
    </xf>
    <xf numFmtId="172" fontId="68" fillId="0" borderId="31" xfId="0" applyNumberFormat="1" applyFont="1" applyBorder="1" applyAlignment="1">
      <alignment horizontal="center" vertical="center"/>
    </xf>
    <xf numFmtId="172" fontId="68" fillId="0" borderId="29" xfId="0" applyNumberFormat="1" applyFont="1" applyBorder="1" applyAlignment="1">
      <alignment horizontal="center" vertical="center"/>
    </xf>
    <xf numFmtId="172" fontId="31" fillId="0" borderId="31" xfId="0" applyNumberFormat="1" applyFont="1" applyBorder="1" applyAlignment="1">
      <alignment horizontal="center" vertical="center"/>
    </xf>
    <xf numFmtId="172" fontId="31" fillId="0" borderId="29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M55"/>
  <sheetViews>
    <sheetView tabSelected="1" zoomScale="91" zoomScaleNormal="91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C9" sqref="C9"/>
    </sheetView>
  </sheetViews>
  <sheetFormatPr defaultColWidth="9.00390625" defaultRowHeight="12.75"/>
  <cols>
    <col min="1" max="1" width="37.625" style="0" customWidth="1"/>
    <col min="2" max="2" width="15.75390625" style="0" customWidth="1"/>
    <col min="3" max="3" width="27.375" style="0" customWidth="1"/>
    <col min="4" max="4" width="22.375" style="0" customWidth="1"/>
    <col min="5" max="5" width="26.75390625" style="0" customWidth="1"/>
    <col min="6" max="6" width="19.00390625" style="0" customWidth="1"/>
    <col min="7" max="7" width="27.125" style="0" customWidth="1"/>
    <col min="8" max="8" width="19.75390625" style="0" customWidth="1"/>
    <col min="9" max="9" width="16.375" style="0" customWidth="1"/>
    <col min="10" max="10" width="17.125" style="0" customWidth="1"/>
    <col min="11" max="11" width="19.625" style="0" customWidth="1"/>
    <col min="12" max="12" width="21.25390625" style="0" customWidth="1"/>
    <col min="13" max="13" width="13.375" style="0" customWidth="1"/>
    <col min="14" max="14" width="12.00390625" style="0" customWidth="1"/>
  </cols>
  <sheetData>
    <row r="1" spans="1:12" ht="36" customHeight="1">
      <c r="A1" s="89" t="s">
        <v>66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7.25" customHeight="1">
      <c r="A5" s="90" t="s">
        <v>35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19.5" customHeight="1">
      <c r="A6" s="16" t="s">
        <v>24</v>
      </c>
      <c r="B6" s="36" t="s">
        <v>72</v>
      </c>
      <c r="C6" s="2"/>
      <c r="D6" s="2" t="s">
        <v>73</v>
      </c>
      <c r="E6" s="38"/>
      <c r="F6" s="38"/>
      <c r="G6" s="2"/>
      <c r="H6" s="2"/>
      <c r="I6" s="2"/>
      <c r="J6" s="2"/>
      <c r="K6" s="2"/>
      <c r="L6" s="2"/>
    </row>
    <row r="7" spans="1:12" ht="3" customHeight="1">
      <c r="A7" s="2"/>
      <c r="B7" s="2"/>
      <c r="C7" s="38"/>
      <c r="D7" s="38"/>
      <c r="E7" s="38"/>
      <c r="F7" s="38"/>
      <c r="G7" s="38"/>
      <c r="H7" s="38"/>
      <c r="I7" s="38"/>
      <c r="J7" s="38"/>
      <c r="K7" s="38"/>
      <c r="L7" s="2"/>
    </row>
    <row r="8" spans="1:13" s="74" customFormat="1" ht="15" customHeight="1">
      <c r="A8" s="91" t="s">
        <v>0</v>
      </c>
      <c r="B8" s="93" t="s">
        <v>26</v>
      </c>
      <c r="C8" s="95" t="s">
        <v>27</v>
      </c>
      <c r="D8" s="96"/>
      <c r="E8" s="96"/>
      <c r="F8" s="96"/>
      <c r="G8" s="96"/>
      <c r="H8" s="96"/>
      <c r="I8" s="97"/>
      <c r="J8" s="84"/>
      <c r="K8" s="84"/>
      <c r="L8" s="98" t="s">
        <v>1</v>
      </c>
      <c r="M8" s="98"/>
    </row>
    <row r="9" spans="1:13" s="74" customFormat="1" ht="62.25" customHeight="1">
      <c r="A9" s="92"/>
      <c r="B9" s="94"/>
      <c r="C9" s="86" t="s">
        <v>71</v>
      </c>
      <c r="D9" s="86" t="s">
        <v>64</v>
      </c>
      <c r="E9" s="86" t="s">
        <v>63</v>
      </c>
      <c r="F9" s="86" t="s">
        <v>23</v>
      </c>
      <c r="G9" s="86" t="s">
        <v>62</v>
      </c>
      <c r="H9" s="86" t="s">
        <v>54</v>
      </c>
      <c r="I9" s="86" t="s">
        <v>50</v>
      </c>
      <c r="J9" s="86" t="s">
        <v>56</v>
      </c>
      <c r="K9" s="86" t="s">
        <v>61</v>
      </c>
      <c r="L9" s="86" t="s">
        <v>51</v>
      </c>
      <c r="M9" s="86" t="s">
        <v>53</v>
      </c>
    </row>
    <row r="10" spans="1:13" ht="31.5">
      <c r="A10" s="65" t="s">
        <v>28</v>
      </c>
      <c r="B10" s="23">
        <f>B24+B25+B26+B27+B17</f>
        <v>68294.52100000001</v>
      </c>
      <c r="C10" s="23">
        <f>C24+C25+C26+C27+C17</f>
        <v>29350.63</v>
      </c>
      <c r="D10" s="23">
        <f>D24+D25+D26+D27+D17</f>
        <v>8728.828</v>
      </c>
      <c r="E10" s="23">
        <f aca="true" t="shared" si="0" ref="E10:K10">E24+E25+E26+E27+E17</f>
        <v>2470.2200000000003</v>
      </c>
      <c r="F10" s="23">
        <f>F24+F25+F26+F27+F17</f>
        <v>2584.821</v>
      </c>
      <c r="G10" s="23">
        <f>G24+G25+G26+G27+G17+G28</f>
        <v>32870.188</v>
      </c>
      <c r="H10" s="23">
        <f t="shared" si="0"/>
        <v>400.543</v>
      </c>
      <c r="I10" s="23">
        <f>I24+I25+I26+I27+I17</f>
        <v>1992.507</v>
      </c>
      <c r="J10" s="23">
        <f t="shared" si="0"/>
        <v>161.688</v>
      </c>
      <c r="K10" s="23">
        <f t="shared" si="0"/>
        <v>387.072</v>
      </c>
      <c r="L10" s="4"/>
      <c r="M10" s="4"/>
    </row>
    <row r="11" spans="1:13" ht="12.75">
      <c r="A11" s="66" t="s">
        <v>43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31.5" customHeight="1">
      <c r="A12" s="67" t="s">
        <v>55</v>
      </c>
      <c r="B12" s="24">
        <f>SUM(C12:K12)</f>
        <v>5.462999999999999</v>
      </c>
      <c r="C12" s="44">
        <f>SUM(C13:C16)</f>
        <v>5.462999999999999</v>
      </c>
      <c r="D12" s="44">
        <f aca="true" t="shared" si="1" ref="D12:K12">SUM(D13:D16)</f>
        <v>0</v>
      </c>
      <c r="E12" s="44">
        <f t="shared" si="1"/>
        <v>0</v>
      </c>
      <c r="F12" s="44">
        <f t="shared" si="1"/>
        <v>0</v>
      </c>
      <c r="G12" s="44">
        <f>SUM(G13:G16)</f>
        <v>0</v>
      </c>
      <c r="H12" s="44">
        <f t="shared" si="1"/>
        <v>0</v>
      </c>
      <c r="I12" s="44">
        <f t="shared" si="1"/>
        <v>0</v>
      </c>
      <c r="J12" s="44">
        <f t="shared" si="1"/>
        <v>0</v>
      </c>
      <c r="K12" s="44">
        <f t="shared" si="1"/>
        <v>0</v>
      </c>
      <c r="L12" s="4"/>
      <c r="M12" s="4"/>
    </row>
    <row r="13" spans="1:13" ht="15">
      <c r="A13" s="67" t="s">
        <v>2</v>
      </c>
      <c r="B13" s="24">
        <f>SUM(C13:K13)</f>
        <v>2.388</v>
      </c>
      <c r="C13" s="34">
        <v>2.388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68">
        <v>0</v>
      </c>
      <c r="K13" s="24">
        <v>0</v>
      </c>
      <c r="L13" s="35">
        <v>828713</v>
      </c>
      <c r="M13" s="72">
        <v>56868.7</v>
      </c>
    </row>
    <row r="14" spans="1:13" s="80" customFormat="1" ht="15">
      <c r="A14" s="76" t="s">
        <v>3</v>
      </c>
      <c r="B14" s="77">
        <f>SUM(C14:K14)</f>
        <v>1.53</v>
      </c>
      <c r="C14" s="50">
        <v>1.53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7">
        <v>0</v>
      </c>
      <c r="J14" s="83">
        <v>0</v>
      </c>
      <c r="K14" s="77">
        <v>0</v>
      </c>
      <c r="L14" s="51">
        <v>976839</v>
      </c>
      <c r="M14" s="79" t="s">
        <v>52</v>
      </c>
    </row>
    <row r="15" spans="1:13" ht="15">
      <c r="A15" s="67" t="s">
        <v>4</v>
      </c>
      <c r="B15" s="24">
        <f>SUM(C15:K15)</f>
        <v>0.964</v>
      </c>
      <c r="C15" s="34">
        <v>0.964</v>
      </c>
      <c r="D15" s="78">
        <v>0</v>
      </c>
      <c r="E15" s="24">
        <v>0</v>
      </c>
      <c r="F15" s="78">
        <v>0</v>
      </c>
      <c r="G15" s="44">
        <v>0</v>
      </c>
      <c r="H15" s="24">
        <v>0</v>
      </c>
      <c r="I15" s="24">
        <v>0</v>
      </c>
      <c r="J15" s="68">
        <v>0</v>
      </c>
      <c r="K15" s="24">
        <v>0</v>
      </c>
      <c r="L15" s="35">
        <v>1110389</v>
      </c>
      <c r="M15" s="45" t="s">
        <v>52</v>
      </c>
    </row>
    <row r="16" spans="1:13" ht="15">
      <c r="A16" s="67" t="s">
        <v>5</v>
      </c>
      <c r="B16" s="24">
        <f>SUM(C16:K16)</f>
        <v>0.581</v>
      </c>
      <c r="C16" s="34">
        <v>0.581</v>
      </c>
      <c r="D16" s="78">
        <v>0</v>
      </c>
      <c r="E16" s="24">
        <v>0</v>
      </c>
      <c r="F16" s="78">
        <v>0</v>
      </c>
      <c r="G16" s="78">
        <v>0</v>
      </c>
      <c r="H16" s="24">
        <v>0</v>
      </c>
      <c r="I16" s="24">
        <v>0</v>
      </c>
      <c r="J16" s="68">
        <v>0</v>
      </c>
      <c r="K16" s="24">
        <v>0</v>
      </c>
      <c r="L16" s="35">
        <v>899450</v>
      </c>
      <c r="M16" s="45" t="s">
        <v>52</v>
      </c>
    </row>
    <row r="17" spans="1:13" ht="30">
      <c r="A17" s="67" t="s">
        <v>44</v>
      </c>
      <c r="B17" s="44">
        <f>SUM(B18:B21)</f>
        <v>16734.643</v>
      </c>
      <c r="C17" s="44">
        <f>SUM(C18:C21)</f>
        <v>3428.487</v>
      </c>
      <c r="D17" s="44">
        <f>SUM(D18:D21)</f>
        <v>8728.828</v>
      </c>
      <c r="E17" s="44">
        <f aca="true" t="shared" si="2" ref="E17:K17">SUM(E18:E21)</f>
        <v>0</v>
      </c>
      <c r="F17" s="44">
        <f>SUM(F18:F22)</f>
        <v>2584.821</v>
      </c>
      <c r="G17" s="44">
        <f>SUM(G18:G21)</f>
        <v>0</v>
      </c>
      <c r="H17" s="44">
        <f t="shared" si="2"/>
        <v>0</v>
      </c>
      <c r="I17" s="44">
        <f t="shared" si="2"/>
        <v>1992.507</v>
      </c>
      <c r="J17" s="44">
        <f t="shared" si="2"/>
        <v>0</v>
      </c>
      <c r="K17" s="44">
        <f t="shared" si="2"/>
        <v>0</v>
      </c>
      <c r="L17" s="4"/>
      <c r="M17" s="4"/>
    </row>
    <row r="18" spans="1:13" ht="15">
      <c r="A18" s="67" t="s">
        <v>2</v>
      </c>
      <c r="B18" s="24">
        <f>SUM(C18:K18)</f>
        <v>3373.888</v>
      </c>
      <c r="C18" s="75">
        <v>1381.381</v>
      </c>
      <c r="D18" s="44" t="s">
        <v>65</v>
      </c>
      <c r="E18" s="24">
        <v>0</v>
      </c>
      <c r="F18" s="44">
        <v>0</v>
      </c>
      <c r="G18" s="44">
        <v>0</v>
      </c>
      <c r="H18" s="44">
        <v>0</v>
      </c>
      <c r="I18" s="43">
        <v>1992.507</v>
      </c>
      <c r="J18" s="68">
        <v>0</v>
      </c>
      <c r="K18" s="24">
        <v>0</v>
      </c>
      <c r="L18" s="87">
        <v>108.66</v>
      </c>
      <c r="M18" s="87">
        <v>979.92</v>
      </c>
    </row>
    <row r="19" spans="1:13" s="80" customFormat="1" ht="15">
      <c r="A19" s="76" t="s">
        <v>3</v>
      </c>
      <c r="B19" s="77">
        <f>SUM(C19:K19)</f>
        <v>1023.234</v>
      </c>
      <c r="C19" s="81">
        <v>1023.234</v>
      </c>
      <c r="D19" s="78"/>
      <c r="E19" s="77">
        <v>0</v>
      </c>
      <c r="F19" s="78">
        <v>0</v>
      </c>
      <c r="G19" s="78">
        <v>0</v>
      </c>
      <c r="H19" s="78">
        <v>0</v>
      </c>
      <c r="I19" s="24">
        <v>0</v>
      </c>
      <c r="J19" s="83">
        <v>0</v>
      </c>
      <c r="K19" s="77">
        <v>0</v>
      </c>
      <c r="L19" s="87">
        <v>138.94</v>
      </c>
      <c r="M19" s="79" t="s">
        <v>52</v>
      </c>
    </row>
    <row r="20" spans="1:13" ht="15">
      <c r="A20" s="67" t="s">
        <v>4</v>
      </c>
      <c r="B20" s="24">
        <f>SUM(C20:K20)</f>
        <v>2531.102</v>
      </c>
      <c r="C20" s="34">
        <v>652.502</v>
      </c>
      <c r="D20" s="34"/>
      <c r="E20" s="24">
        <v>0</v>
      </c>
      <c r="F20" s="75">
        <v>1878.6</v>
      </c>
      <c r="G20" s="82">
        <v>0</v>
      </c>
      <c r="H20" s="24">
        <v>0</v>
      </c>
      <c r="I20" s="24">
        <v>0</v>
      </c>
      <c r="J20" s="68">
        <v>0</v>
      </c>
      <c r="K20" s="24">
        <v>0</v>
      </c>
      <c r="L20" s="87">
        <v>279.37</v>
      </c>
      <c r="M20" s="45" t="s">
        <v>52</v>
      </c>
    </row>
    <row r="21" spans="1:13" ht="15">
      <c r="A21" s="67" t="s">
        <v>5</v>
      </c>
      <c r="B21" s="24">
        <f>SUM(C21:K21)</f>
        <v>9806.419</v>
      </c>
      <c r="C21" s="34">
        <v>371.37</v>
      </c>
      <c r="D21" s="34">
        <v>8728.828</v>
      </c>
      <c r="E21" s="24">
        <v>0</v>
      </c>
      <c r="F21" s="82">
        <v>706.221</v>
      </c>
      <c r="G21" s="82">
        <v>0</v>
      </c>
      <c r="H21" s="24">
        <v>0</v>
      </c>
      <c r="I21" s="24">
        <v>0</v>
      </c>
      <c r="J21" s="68">
        <v>0</v>
      </c>
      <c r="K21" s="82">
        <v>0</v>
      </c>
      <c r="L21" s="87">
        <v>407.84</v>
      </c>
      <c r="M21" s="45" t="s">
        <v>52</v>
      </c>
    </row>
    <row r="22" spans="1:13" ht="15">
      <c r="A22" s="88"/>
      <c r="B22" s="24"/>
      <c r="C22" s="34"/>
      <c r="D22" s="34"/>
      <c r="E22" s="24"/>
      <c r="F22" s="82"/>
      <c r="G22" s="82"/>
      <c r="H22" s="24"/>
      <c r="I22" s="24"/>
      <c r="J22" s="68"/>
      <c r="K22" s="82"/>
      <c r="L22" s="87"/>
      <c r="M22" s="45"/>
    </row>
    <row r="23" spans="1:13" ht="12.75">
      <c r="A23" s="66" t="s">
        <v>45</v>
      </c>
      <c r="B23" s="37"/>
      <c r="C23" s="37"/>
      <c r="D23" s="37"/>
      <c r="E23" s="37"/>
      <c r="F23" s="37"/>
      <c r="G23" s="37"/>
      <c r="H23" s="37"/>
      <c r="I23" s="37"/>
      <c r="J23" s="69"/>
      <c r="K23" s="37"/>
      <c r="L23" s="37"/>
      <c r="M23" s="37"/>
    </row>
    <row r="24" spans="1:13" ht="15">
      <c r="A24" s="67" t="s">
        <v>2</v>
      </c>
      <c r="B24" s="24">
        <f>SUM(C24:K24)</f>
        <v>8288.364000000001</v>
      </c>
      <c r="C24" s="50">
        <f>7316.97-C18</f>
        <v>5935.589</v>
      </c>
      <c r="D24" s="50">
        <v>0</v>
      </c>
      <c r="E24" s="40">
        <v>2285.237</v>
      </c>
      <c r="F24" s="40">
        <f>0-F18</f>
        <v>0</v>
      </c>
      <c r="G24" s="40">
        <v>67.538</v>
      </c>
      <c r="H24" s="40">
        <v>0</v>
      </c>
      <c r="I24" s="47">
        <v>0</v>
      </c>
      <c r="J24" s="70">
        <v>0</v>
      </c>
      <c r="K24" s="47">
        <v>0</v>
      </c>
      <c r="L24" s="35">
        <v>1882.5</v>
      </c>
      <c r="M24" s="45" t="s">
        <v>52</v>
      </c>
    </row>
    <row r="25" spans="1:13" ht="15">
      <c r="A25" s="67" t="s">
        <v>3</v>
      </c>
      <c r="B25" s="24">
        <f>SUM(C25:K25)</f>
        <v>1002.0369999999999</v>
      </c>
      <c r="C25" s="50">
        <f>1987.193-C19</f>
        <v>963.959</v>
      </c>
      <c r="D25" s="50">
        <v>0</v>
      </c>
      <c r="E25" s="41">
        <v>3.381</v>
      </c>
      <c r="F25" s="40">
        <f>0-F19</f>
        <v>0</v>
      </c>
      <c r="G25" s="40">
        <v>0</v>
      </c>
      <c r="H25" s="40">
        <v>34.697</v>
      </c>
      <c r="I25" s="46">
        <v>0</v>
      </c>
      <c r="J25" s="71">
        <v>0</v>
      </c>
      <c r="K25" s="46">
        <v>0</v>
      </c>
      <c r="L25" s="35">
        <v>2020.8</v>
      </c>
      <c r="M25" s="45" t="s">
        <v>52</v>
      </c>
    </row>
    <row r="26" spans="1:13" ht="15">
      <c r="A26" s="67" t="s">
        <v>4</v>
      </c>
      <c r="B26" s="24">
        <f>SUM(C26:K26)</f>
        <v>17760.140000000003</v>
      </c>
      <c r="C26" s="50">
        <f>8737.847-C20</f>
        <v>8085.344999999999</v>
      </c>
      <c r="D26" s="50">
        <v>0</v>
      </c>
      <c r="E26" s="41">
        <v>21.447</v>
      </c>
      <c r="F26" s="40">
        <v>0</v>
      </c>
      <c r="G26" s="40">
        <v>8957.536</v>
      </c>
      <c r="H26" s="40">
        <v>365.846</v>
      </c>
      <c r="I26" s="46">
        <v>0</v>
      </c>
      <c r="J26" s="40">
        <v>15.357</v>
      </c>
      <c r="K26" s="64">
        <v>314.609</v>
      </c>
      <c r="L26" s="35">
        <v>2444.2</v>
      </c>
      <c r="M26" s="45" t="s">
        <v>52</v>
      </c>
    </row>
    <row r="27" spans="1:13" ht="15">
      <c r="A27" s="67" t="s">
        <v>5</v>
      </c>
      <c r="B27" s="24">
        <f>SUM(C27:K27)</f>
        <v>24509.337</v>
      </c>
      <c r="C27" s="50">
        <f>11308.62-C21</f>
        <v>10937.25</v>
      </c>
      <c r="D27" s="50">
        <v>0</v>
      </c>
      <c r="E27" s="41">
        <v>160.155</v>
      </c>
      <c r="F27" s="40">
        <v>0</v>
      </c>
      <c r="G27" s="40">
        <v>13193.138</v>
      </c>
      <c r="H27" s="40">
        <v>0</v>
      </c>
      <c r="I27" s="46">
        <v>0</v>
      </c>
      <c r="J27" s="40">
        <v>146.331</v>
      </c>
      <c r="K27" s="64">
        <v>72.463</v>
      </c>
      <c r="L27" s="35">
        <v>3140.7</v>
      </c>
      <c r="M27" s="45" t="s">
        <v>52</v>
      </c>
    </row>
    <row r="28" spans="1:13" ht="15.75">
      <c r="A28" s="65" t="s">
        <v>6</v>
      </c>
      <c r="B28" s="23">
        <f>SUM(B29:B31)</f>
        <v>37527.740999999995</v>
      </c>
      <c r="C28" s="22">
        <f>SUM(C29:C31)</f>
        <v>25767.577999999998</v>
      </c>
      <c r="D28" s="22">
        <f aca="true" t="shared" si="3" ref="D28:J28">SUM(D29:D31)</f>
        <v>0</v>
      </c>
      <c r="E28" s="22">
        <f t="shared" si="3"/>
        <v>113.781</v>
      </c>
      <c r="F28" s="22">
        <f t="shared" si="3"/>
        <v>964.716</v>
      </c>
      <c r="G28" s="22">
        <f t="shared" si="3"/>
        <v>10651.976</v>
      </c>
      <c r="H28" s="22">
        <f t="shared" si="3"/>
        <v>29.689999999999998</v>
      </c>
      <c r="I28" s="22">
        <f t="shared" si="3"/>
        <v>0</v>
      </c>
      <c r="J28" s="22">
        <f t="shared" si="3"/>
        <v>0</v>
      </c>
      <c r="K28" s="23">
        <f>SUM(K29:K31)</f>
        <v>0</v>
      </c>
      <c r="L28" s="4"/>
      <c r="M28" s="42"/>
    </row>
    <row r="29" spans="1:13" ht="15">
      <c r="A29" s="67" t="s">
        <v>7</v>
      </c>
      <c r="B29" s="24">
        <f>SUM(C29:K29)</f>
        <v>17186.82</v>
      </c>
      <c r="C29" s="51">
        <f>6451.887+295.609</f>
        <v>6747.496</v>
      </c>
      <c r="D29" s="51">
        <v>0</v>
      </c>
      <c r="E29" s="41">
        <f>83.093</f>
        <v>83.093</v>
      </c>
      <c r="F29" s="72">
        <f>810.599+33.12</f>
        <v>843.719</v>
      </c>
      <c r="G29" s="72">
        <f>9382.735+129.777</f>
        <v>9512.512</v>
      </c>
      <c r="H29" s="48">
        <v>0</v>
      </c>
      <c r="I29" s="46">
        <v>0</v>
      </c>
      <c r="J29" s="71">
        <v>0</v>
      </c>
      <c r="K29" s="46">
        <v>0</v>
      </c>
      <c r="L29" s="35">
        <v>1964</v>
      </c>
      <c r="M29" s="45" t="s">
        <v>52</v>
      </c>
    </row>
    <row r="30" spans="1:13" ht="24" customHeight="1">
      <c r="A30" s="67" t="s">
        <v>8</v>
      </c>
      <c r="B30" s="24">
        <f>SUM(C30:K30)</f>
        <v>19291.321999999996</v>
      </c>
      <c r="C30" s="51">
        <f>18784.428+210.035</f>
        <v>18994.463</v>
      </c>
      <c r="D30" s="51">
        <v>0</v>
      </c>
      <c r="E30" s="41">
        <v>30.688</v>
      </c>
      <c r="F30" s="41">
        <v>101.462</v>
      </c>
      <c r="G30" s="40">
        <f>95.402+39.617</f>
        <v>135.019</v>
      </c>
      <c r="H30" s="48">
        <f>0.455+29.235</f>
        <v>29.689999999999998</v>
      </c>
      <c r="I30" s="46">
        <v>0</v>
      </c>
      <c r="J30" s="71">
        <v>0</v>
      </c>
      <c r="K30" s="46">
        <v>0</v>
      </c>
      <c r="L30" s="35">
        <v>1115</v>
      </c>
      <c r="M30" s="45" t="s">
        <v>52</v>
      </c>
    </row>
    <row r="31" spans="1:13" ht="15">
      <c r="A31" s="67" t="s">
        <v>9</v>
      </c>
      <c r="B31" s="24">
        <f>SUM(C31:K31)</f>
        <v>1049.5990000000002</v>
      </c>
      <c r="C31" s="51">
        <v>25.619</v>
      </c>
      <c r="D31" s="51">
        <v>0</v>
      </c>
      <c r="E31" s="41">
        <v>0</v>
      </c>
      <c r="F31" s="41">
        <v>19.535</v>
      </c>
      <c r="G31" s="41">
        <v>1004.445</v>
      </c>
      <c r="H31" s="48">
        <v>0</v>
      </c>
      <c r="I31" s="46">
        <v>0</v>
      </c>
      <c r="J31" s="71">
        <v>0</v>
      </c>
      <c r="K31" s="46">
        <v>0</v>
      </c>
      <c r="L31" s="35">
        <v>1115</v>
      </c>
      <c r="M31" s="45" t="s">
        <v>52</v>
      </c>
    </row>
    <row r="32" spans="1:13" ht="34.5" customHeight="1">
      <c r="A32" s="65" t="s">
        <v>29</v>
      </c>
      <c r="B32" s="49">
        <f>B10+B28</f>
        <v>105822.262</v>
      </c>
      <c r="C32" s="49">
        <f>SUM(C29:C31)+SUM(C24:C27)+SUM(C18:C21)</f>
        <v>55118.208</v>
      </c>
      <c r="D32" s="49">
        <f aca="true" t="shared" si="4" ref="D32:K32">SUM(D29:D31)+SUM(D24:D27)+SUM(D18:D21)</f>
        <v>8728.828</v>
      </c>
      <c r="E32" s="49">
        <f t="shared" si="4"/>
        <v>2584.001</v>
      </c>
      <c r="F32" s="49">
        <f t="shared" si="4"/>
        <v>3549.537</v>
      </c>
      <c r="G32" s="49">
        <f>G24+G25+G26+G27+G29+G30+G31</f>
        <v>32870.188</v>
      </c>
      <c r="H32" s="49">
        <f t="shared" si="4"/>
        <v>430.233</v>
      </c>
      <c r="I32" s="49">
        <f t="shared" si="4"/>
        <v>1992.507</v>
      </c>
      <c r="J32" s="49">
        <f t="shared" si="4"/>
        <v>161.688</v>
      </c>
      <c r="K32" s="49">
        <f t="shared" si="4"/>
        <v>387.072</v>
      </c>
      <c r="L32" s="4"/>
      <c r="M32" s="42"/>
    </row>
    <row r="33" spans="2:4" ht="12.75">
      <c r="B33" s="39"/>
      <c r="C33" s="39"/>
      <c r="D33" s="39"/>
    </row>
    <row r="34" spans="1:8" ht="13.5" customHeight="1">
      <c r="A34" s="12"/>
      <c r="B34" s="39"/>
      <c r="C34" s="39"/>
      <c r="D34" s="39"/>
      <c r="E34" s="39"/>
      <c r="F34" s="39"/>
      <c r="G34" s="39"/>
      <c r="H34" s="39"/>
    </row>
    <row r="35" spans="1:13" ht="15.75" customHeight="1">
      <c r="A35" s="10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2.75" customHeight="1">
      <c r="A36" s="10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2" customHeight="1">
      <c r="A37" s="10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2:13" ht="12.7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2:13" ht="12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2:13" ht="12.7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2:13" ht="12.7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2:13" ht="12.7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2:13" ht="12.7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2:13" ht="12.7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2:13" ht="12.7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2:13" ht="12.75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2:13" ht="12.7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2:13" ht="12.7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2:13" ht="12.7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2:13" ht="12.75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2:13" ht="12.7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2:13" ht="12.7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2:13" ht="12.75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2:13" ht="12.7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2:11" ht="12.75">
      <c r="B55" s="39"/>
      <c r="C55" s="39"/>
      <c r="D55" s="39"/>
      <c r="E55" s="39"/>
      <c r="F55" s="39"/>
      <c r="G55" s="39"/>
      <c r="H55" s="39"/>
      <c r="I55" s="39"/>
      <c r="J55" s="39"/>
      <c r="K55" s="39"/>
    </row>
  </sheetData>
  <sheetProtection/>
  <mergeCells count="6">
    <mergeCell ref="A1:L1"/>
    <mergeCell ref="A5:L5"/>
    <mergeCell ref="A8:A9"/>
    <mergeCell ref="B8:B9"/>
    <mergeCell ref="C8:I8"/>
    <mergeCell ref="L8:M8"/>
  </mergeCells>
  <printOptions/>
  <pageMargins left="0.25" right="0.29" top="0.2" bottom="0.6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V23"/>
  <sheetViews>
    <sheetView zoomScaleSheetLayoutView="100" zoomScalePageLayoutView="0" workbookViewId="0" topLeftCell="A16">
      <selection activeCell="A21" sqref="A21:A23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101" t="s">
        <v>70</v>
      </c>
      <c r="B1" s="101"/>
      <c r="C1" s="101"/>
      <c r="D1" s="101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21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90" t="s">
        <v>34</v>
      </c>
      <c r="B5" s="90"/>
      <c r="C5" s="90"/>
      <c r="D5" s="90"/>
      <c r="E5" s="3"/>
      <c r="F5" s="3"/>
      <c r="G5" s="3"/>
    </row>
    <row r="6" spans="1:7" ht="33" customHeight="1">
      <c r="A6" s="16" t="s">
        <v>24</v>
      </c>
      <c r="B6" s="18" t="str">
        <f>'Полезный отпуск'!B6</f>
        <v>январь 2016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8" t="s">
        <v>10</v>
      </c>
      <c r="B8" s="59" t="s">
        <v>71</v>
      </c>
      <c r="C8" s="59" t="s">
        <v>30</v>
      </c>
      <c r="D8" s="59" t="s">
        <v>23</v>
      </c>
      <c r="E8" s="59" t="s">
        <v>57</v>
      </c>
      <c r="F8" s="59" t="s">
        <v>58</v>
      </c>
      <c r="G8" s="102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6" ht="15">
      <c r="A9" s="60" t="s">
        <v>38</v>
      </c>
      <c r="B9" s="55">
        <v>0</v>
      </c>
      <c r="C9" s="55">
        <f aca="true" t="shared" si="0" ref="C9:C14">B9</f>
        <v>0</v>
      </c>
      <c r="D9" s="55">
        <f aca="true" t="shared" si="1" ref="D9:D14">B9</f>
        <v>0</v>
      </c>
      <c r="E9" s="55">
        <v>0</v>
      </c>
      <c r="F9" s="55">
        <v>0</v>
      </c>
    </row>
    <row r="10" spans="1:6" ht="15">
      <c r="A10" s="60" t="s">
        <v>39</v>
      </c>
      <c r="B10" s="55">
        <v>100</v>
      </c>
      <c r="C10" s="55">
        <f t="shared" si="0"/>
        <v>100</v>
      </c>
      <c r="D10" s="55">
        <f t="shared" si="1"/>
        <v>100</v>
      </c>
      <c r="E10" s="55">
        <v>100</v>
      </c>
      <c r="F10" s="55">
        <v>100</v>
      </c>
    </row>
    <row r="11" spans="1:6" ht="21.75" customHeight="1">
      <c r="A11" s="60" t="s">
        <v>31</v>
      </c>
      <c r="B11" s="57">
        <v>2.75</v>
      </c>
      <c r="C11" s="56">
        <f t="shared" si="0"/>
        <v>2.75</v>
      </c>
      <c r="D11" s="56">
        <f t="shared" si="1"/>
        <v>2.75</v>
      </c>
      <c r="E11" s="56">
        <f>B11</f>
        <v>2.75</v>
      </c>
      <c r="F11" s="56">
        <f>B11</f>
        <v>2.75</v>
      </c>
    </row>
    <row r="12" spans="1:6" ht="45">
      <c r="A12" s="60" t="s">
        <v>46</v>
      </c>
      <c r="B12" s="57">
        <v>187</v>
      </c>
      <c r="C12" s="56">
        <f>B12</f>
        <v>187</v>
      </c>
      <c r="D12" s="56">
        <f t="shared" si="1"/>
        <v>187</v>
      </c>
      <c r="E12" s="56">
        <f>B12</f>
        <v>187</v>
      </c>
      <c r="F12" s="56">
        <f>B12</f>
        <v>187</v>
      </c>
    </row>
    <row r="13" spans="1:6" ht="45">
      <c r="A13" s="60" t="s">
        <v>47</v>
      </c>
      <c r="B13" s="85">
        <v>258.66</v>
      </c>
      <c r="C13" s="56">
        <f t="shared" si="0"/>
        <v>258.66</v>
      </c>
      <c r="D13" s="56">
        <f t="shared" si="1"/>
        <v>258.66</v>
      </c>
      <c r="E13" s="56">
        <f>B13</f>
        <v>258.66</v>
      </c>
      <c r="F13" s="56">
        <f>B13</f>
        <v>258.66</v>
      </c>
    </row>
    <row r="14" spans="1:6" ht="45">
      <c r="A14" s="60" t="s">
        <v>40</v>
      </c>
      <c r="B14" s="57">
        <v>1022.97</v>
      </c>
      <c r="C14" s="56">
        <f t="shared" si="0"/>
        <v>1022.97</v>
      </c>
      <c r="D14" s="56">
        <f t="shared" si="1"/>
        <v>1022.97</v>
      </c>
      <c r="E14" s="56">
        <f>B14</f>
        <v>1022.97</v>
      </c>
      <c r="F14" s="56">
        <f>B14</f>
        <v>1022.97</v>
      </c>
    </row>
    <row r="15" spans="1:6" ht="46.5" customHeight="1">
      <c r="A15" s="60" t="s">
        <v>48</v>
      </c>
      <c r="B15" s="56">
        <f>B11+B12+B14</f>
        <v>1212.72</v>
      </c>
      <c r="C15" s="56">
        <f>C11+C12+C14</f>
        <v>1212.72</v>
      </c>
      <c r="D15" s="56">
        <f>D11+D12+D14</f>
        <v>1212.72</v>
      </c>
      <c r="E15" s="55">
        <f>E11+E12+E14</f>
        <v>1212.72</v>
      </c>
      <c r="F15" s="55">
        <f>F11+F12+F14</f>
        <v>1212.72</v>
      </c>
    </row>
    <row r="16" spans="1:6" ht="60">
      <c r="A16" s="60" t="s">
        <v>49</v>
      </c>
      <c r="B16" s="56">
        <f>B14+B13+B11</f>
        <v>1284.38</v>
      </c>
      <c r="C16" s="56">
        <f>C14+C13+C11</f>
        <v>1284.38</v>
      </c>
      <c r="D16" s="56">
        <f>D14+D13+D11</f>
        <v>1284.38</v>
      </c>
      <c r="E16" s="55">
        <f>E14+E13+E11</f>
        <v>1284.38</v>
      </c>
      <c r="F16" s="55">
        <f>F14+F13+F11</f>
        <v>1284.38</v>
      </c>
    </row>
    <row r="18" spans="1:4" ht="48" customHeight="1">
      <c r="A18" s="99" t="s">
        <v>41</v>
      </c>
      <c r="B18" s="99"/>
      <c r="C18" s="99"/>
      <c r="D18" s="99"/>
    </row>
    <row r="21" ht="15">
      <c r="A21" s="2" t="s">
        <v>74</v>
      </c>
    </row>
    <row r="23" ht="15">
      <c r="A23" s="2" t="s">
        <v>75</v>
      </c>
    </row>
  </sheetData>
  <sheetProtection/>
  <mergeCells count="11">
    <mergeCell ref="A1:D1"/>
    <mergeCell ref="A5:D5"/>
    <mergeCell ref="S8:T8"/>
    <mergeCell ref="M8:N8"/>
    <mergeCell ref="G8:H8"/>
    <mergeCell ref="A18:D18"/>
    <mergeCell ref="I8:J8"/>
    <mergeCell ref="K8:L8"/>
    <mergeCell ref="U8:V8"/>
    <mergeCell ref="Q8:R8"/>
    <mergeCell ref="O8:P8"/>
  </mergeCells>
  <printOptions/>
  <pageMargins left="0.1968503937007874" right="0.1968503937007874" top="0.98425196850393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F25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89" t="s">
        <v>66</v>
      </c>
      <c r="B1" s="89"/>
      <c r="C1" s="89"/>
      <c r="D1" s="89"/>
      <c r="E1" s="13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03" t="s">
        <v>17</v>
      </c>
      <c r="B5" s="103"/>
      <c r="C5" s="103"/>
      <c r="D5" s="103"/>
      <c r="E5" s="17"/>
    </row>
    <row r="6" spans="1:5" ht="42" customHeight="1">
      <c r="A6" s="16" t="s">
        <v>24</v>
      </c>
      <c r="B6" s="18" t="str">
        <f>'Полезный отпуск'!B6</f>
        <v>январь 2016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05" t="s">
        <v>16</v>
      </c>
      <c r="B8" s="105"/>
      <c r="C8" s="105" t="s">
        <v>20</v>
      </c>
      <c r="D8" s="105"/>
    </row>
    <row r="9" spans="1:4" ht="15">
      <c r="A9" s="61" t="s">
        <v>18</v>
      </c>
      <c r="B9" s="61" t="s">
        <v>19</v>
      </c>
      <c r="C9" s="61" t="s">
        <v>18</v>
      </c>
      <c r="D9" s="61" t="s">
        <v>19</v>
      </c>
    </row>
    <row r="10" spans="1:4" ht="15">
      <c r="A10" s="20">
        <f>'Полезный отпуск'!B32</f>
        <v>105822.262</v>
      </c>
      <c r="B10" s="33">
        <v>236.076</v>
      </c>
      <c r="C10" s="19">
        <f>'Полезный отпуск'!B28</f>
        <v>37527.740999999995</v>
      </c>
      <c r="D10" s="20">
        <f>ROUND(C10/4937*12,3)</f>
        <v>91.216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04"/>
      <c r="B23" s="104"/>
      <c r="C23" s="104"/>
      <c r="D23" s="104"/>
      <c r="E23" s="104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</row>
    <row r="25" spans="1:58" ht="153.75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21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10" sqref="C10:D10"/>
    </sheetView>
  </sheetViews>
  <sheetFormatPr defaultColWidth="9.00390625" defaultRowHeight="12.75"/>
  <cols>
    <col min="1" max="2" width="37.875" style="0" customWidth="1"/>
    <col min="3" max="4" width="22.625" style="0" customWidth="1"/>
    <col min="5" max="5" width="15.625" style="0" customWidth="1"/>
    <col min="6" max="6" width="16.875" style="0" customWidth="1"/>
  </cols>
  <sheetData>
    <row r="1" spans="1:4" ht="69" customHeight="1">
      <c r="A1" s="110" t="s">
        <v>67</v>
      </c>
      <c r="B1" s="110"/>
      <c r="C1" s="110"/>
      <c r="D1" s="110"/>
    </row>
    <row r="2" spans="1:4" ht="15">
      <c r="A2" s="25"/>
      <c r="B2" s="25"/>
      <c r="C2" s="25"/>
      <c r="D2" s="25"/>
    </row>
    <row r="3" spans="1:4" ht="15">
      <c r="A3" s="25" t="s">
        <v>15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 customHeight="1">
      <c r="A5" s="108" t="s">
        <v>42</v>
      </c>
      <c r="B5" s="108"/>
      <c r="C5" s="108"/>
      <c r="D5" s="108"/>
    </row>
    <row r="6" spans="1:4" ht="24" customHeight="1">
      <c r="A6" s="26" t="s">
        <v>24</v>
      </c>
      <c r="B6" s="27" t="str">
        <f>'Полезный отпуск'!B6</f>
        <v>январь 2016 г.</v>
      </c>
      <c r="C6" s="25"/>
      <c r="D6" s="25"/>
    </row>
    <row r="7" spans="1:4" ht="15">
      <c r="A7" s="25"/>
      <c r="B7" s="25"/>
      <c r="C7" s="25"/>
      <c r="D7" s="25"/>
    </row>
    <row r="8" spans="1:6" ht="41.25" customHeight="1">
      <c r="A8" s="62" t="s">
        <v>32</v>
      </c>
      <c r="B8" s="63" t="s">
        <v>33</v>
      </c>
      <c r="C8" s="111" t="s">
        <v>13</v>
      </c>
      <c r="D8" s="112"/>
      <c r="F8" s="52"/>
    </row>
    <row r="9" spans="1:6" ht="15.75">
      <c r="A9" s="62" t="s">
        <v>12</v>
      </c>
      <c r="B9" s="28" t="s">
        <v>12</v>
      </c>
      <c r="C9" s="113">
        <v>3690.631</v>
      </c>
      <c r="D9" s="114"/>
      <c r="F9" s="73"/>
    </row>
    <row r="10" spans="1:6" ht="15">
      <c r="A10" s="62" t="s">
        <v>36</v>
      </c>
      <c r="B10" s="28" t="s">
        <v>36</v>
      </c>
      <c r="C10" s="113">
        <v>0.5243</v>
      </c>
      <c r="D10" s="114"/>
      <c r="F10" s="53"/>
    </row>
    <row r="11" spans="1:6" ht="18.75">
      <c r="A11" s="62" t="s">
        <v>14</v>
      </c>
      <c r="B11" s="29" t="s">
        <v>14</v>
      </c>
      <c r="C11" s="113">
        <v>3.184</v>
      </c>
      <c r="D11" s="114"/>
      <c r="F11" s="54"/>
    </row>
    <row r="12" spans="1:6" ht="15">
      <c r="A12" s="109" t="s">
        <v>25</v>
      </c>
      <c r="B12" s="109"/>
      <c r="C12" s="115">
        <f>SUM(C9:C11)</f>
        <v>3694.3393</v>
      </c>
      <c r="D12" s="116"/>
      <c r="E12" s="8"/>
      <c r="F12" s="52"/>
    </row>
    <row r="13" spans="1:5" ht="15">
      <c r="A13" s="30"/>
      <c r="B13" s="30"/>
      <c r="C13" s="31"/>
      <c r="D13" s="30"/>
      <c r="E13" s="8"/>
    </row>
    <row r="14" spans="1:4" ht="33" customHeight="1">
      <c r="A14" s="107" t="s">
        <v>59</v>
      </c>
      <c r="B14" s="107"/>
      <c r="C14" s="107"/>
      <c r="D14" s="107"/>
    </row>
    <row r="15" spans="1:4" ht="96.75" customHeight="1">
      <c r="A15" s="106" t="s">
        <v>69</v>
      </c>
      <c r="B15" s="106"/>
      <c r="C15" s="106"/>
      <c r="D15" s="106"/>
    </row>
    <row r="16" spans="1:4" ht="67.5" customHeight="1">
      <c r="A16" s="106" t="s">
        <v>68</v>
      </c>
      <c r="B16" s="106"/>
      <c r="C16" s="106"/>
      <c r="D16" s="106"/>
    </row>
    <row r="17" spans="1:3" ht="12.75">
      <c r="A17" s="5"/>
      <c r="B17" s="5"/>
      <c r="C17" s="5"/>
    </row>
    <row r="18" spans="1:8" s="6" customFormat="1" ht="12" customHeight="1">
      <c r="A18" s="9"/>
      <c r="B18" s="9"/>
      <c r="C18" s="9"/>
      <c r="D18" s="9"/>
      <c r="E18" s="9"/>
      <c r="F18" s="9"/>
      <c r="G18" s="9"/>
      <c r="H18" s="9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11">
    <mergeCell ref="C12:D12"/>
    <mergeCell ref="A15:D15"/>
    <mergeCell ref="A16:D16"/>
    <mergeCell ref="A14:D14"/>
    <mergeCell ref="A5:D5"/>
    <mergeCell ref="A12:B12"/>
    <mergeCell ref="A1:D1"/>
    <mergeCell ref="C8:D8"/>
    <mergeCell ref="C9:D9"/>
    <mergeCell ref="C10:D10"/>
    <mergeCell ref="C11:D11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D5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10" t="s">
        <v>11</v>
      </c>
      <c r="B1" s="110"/>
      <c r="C1" s="110"/>
      <c r="D1" s="110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январь 2016 г.</v>
      </c>
    </row>
    <row r="5" spans="1:4" ht="39" customHeight="1">
      <c r="A5" s="117" t="s">
        <v>37</v>
      </c>
      <c r="B5" s="117"/>
      <c r="C5" s="117"/>
      <c r="D5" s="117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2016-02-11T11:07:19Z</cp:lastPrinted>
  <dcterms:created xsi:type="dcterms:W3CDTF">2009-10-22T06:15:03Z</dcterms:created>
  <dcterms:modified xsi:type="dcterms:W3CDTF">2016-04-11T07:13:10Z</dcterms:modified>
  <cp:category/>
  <cp:version/>
  <cp:contentType/>
  <cp:contentStatus/>
</cp:coreProperties>
</file>