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<sst xmlns="http://schemas.openxmlformats.org/spreadsheetml/2006/main" count="110" uniqueCount="78">
  <si>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</si>
  <si>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</si>
  <si>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</si>
  <si>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</si>
  <si>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</si>
  <si>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</si>
  <si>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</si>
  <si>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</si>
  <si>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</si>
  <si>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</si>
  <si>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</si>
  <si>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</si>
  <si>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</si>
  <si>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</si>
  <si>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</si>
  <si>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</si>
  <si>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</si>
  <si>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</si>
  <si>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</si>
  <si>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</si>
  <si>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</si>
  <si>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</si>
  <si>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</si>
  <si>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</si>
  <si>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</si>
  <si>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</si>
  <si>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</si>
  <si>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</si>
  <si>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</si>
  <si>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</si>
  <si>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</si>
  <si>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</si>
  <si>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</si>
  <si>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</si>
  <si>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</si>
  <si>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</si>
  <si>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</si>
  <si>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</si>
  <si>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</si>
  <si>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</si>
  <si>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</si>
  <si>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</si>
  <si>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</si>
  <si>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</si>
  <si>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</si>
  <si>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</si>
  <si>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</si>
  <si>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</si>
  <si>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</si>
  <si>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</si>
  <si>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</si>
  <si>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</si>
  <si>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</si>
  <si>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</si>
  <si>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</si>
  <si>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</si>
  <si>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</si>
  <si>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</si>
  <si>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</si>
  <si>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</si>
  <si>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</si>
  <si>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</si>
  <si>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</si>
  <si>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</si>
  <si>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</si>
  <si>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</si>
  <si>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</si>
  <si>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</si>
  <si>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</si>
  <si>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</si>
  <si>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</si>
  <si>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</si>
  <si>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</si>
  <si>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</si>
  <si>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</si>
  <si>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</si>
  <si>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Прямы договора</t>
  </si>
  <si>
    <t>сентябрь 2016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</si>
</sst>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1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179" fontId="3" fillId="58" borderId="27" xfId="0" applyNumberFormat="1" applyFont="1" applyFill="1" applyBorder="1" applyAlignment="1">
      <alignment horizontal="center" vertical="center" wrapText="1"/>
    </xf>
    <xf numFmtId="179" fontId="3" fillId="58" borderId="30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0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2" t="s">
        <v>35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9.5" customHeight="1">
      <c r="A6" s="16" t="s">
        <v>24</v>
      </c>
      <c r="B6" s="36" t="s">
        <v>77</v>
      </c>
      <c r="C6" s="2"/>
      <c r="D6" s="2" t="s">
        <v>72</v>
      </c>
      <c r="E6" s="38"/>
      <c r="F6" s="38"/>
      <c r="G6" s="2" t="s">
        <v>65</v>
      </c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3" customFormat="1" ht="15" customHeight="1">
      <c r="A8" s="93" t="s">
        <v>0</v>
      </c>
      <c r="B8" s="95" t="s">
        <v>26</v>
      </c>
      <c r="C8" s="97" t="s">
        <v>27</v>
      </c>
      <c r="D8" s="98"/>
      <c r="E8" s="98"/>
      <c r="F8" s="98"/>
      <c r="G8" s="98"/>
      <c r="H8" s="98"/>
      <c r="I8" s="99"/>
      <c r="J8" s="87"/>
      <c r="K8" s="87"/>
      <c r="L8" s="100" t="s">
        <v>1</v>
      </c>
      <c r="M8" s="100"/>
    </row>
    <row r="9" spans="1:13" s="73" customFormat="1" ht="62.25" customHeight="1">
      <c r="A9" s="94"/>
      <c r="B9" s="96"/>
      <c r="C9" s="90" t="s">
        <v>71</v>
      </c>
      <c r="D9" s="90" t="s">
        <v>64</v>
      </c>
      <c r="E9" s="90" t="s">
        <v>63</v>
      </c>
      <c r="F9" s="90" t="s">
        <v>23</v>
      </c>
      <c r="G9" s="90" t="s">
        <v>62</v>
      </c>
      <c r="H9" s="90" t="s">
        <v>54</v>
      </c>
      <c r="I9" s="90" t="s">
        <v>50</v>
      </c>
      <c r="J9" s="90" t="s">
        <v>56</v>
      </c>
      <c r="K9" s="90" t="s">
        <v>61</v>
      </c>
      <c r="L9" s="88" t="s">
        <v>51</v>
      </c>
      <c r="M9" s="88" t="s">
        <v>53</v>
      </c>
    </row>
    <row r="10" spans="1:13" ht="31.5">
      <c r="A10" s="64" t="s">
        <v>28</v>
      </c>
      <c r="B10" s="23">
        <f>B24+B25+B26+B27+B17</f>
        <v>58716.111999999994</v>
      </c>
      <c r="C10" s="23">
        <f>C24+C25+C26+C27+C17</f>
        <v>24834.486</v>
      </c>
      <c r="D10" s="23">
        <f>D24+D25+D26+D27+D17</f>
        <v>10512.618</v>
      </c>
      <c r="E10" s="23">
        <f aca="true" t="shared" si="0" ref="E10:K10">E24+E25+E26+E27+E17</f>
        <v>1574.779</v>
      </c>
      <c r="F10" s="23">
        <f>F24+F25+F26+F27+F17</f>
        <v>2538.365</v>
      </c>
      <c r="G10" s="23">
        <f>G24+G25+G26+G27+G17+G28</f>
        <v>29332.995000000003</v>
      </c>
      <c r="H10" s="23">
        <f t="shared" si="0"/>
        <v>477.402</v>
      </c>
      <c r="I10" s="23">
        <f>I24+I25+I26+I27+I17</f>
        <v>86.794</v>
      </c>
      <c r="J10" s="23">
        <f t="shared" si="0"/>
        <v>155.26299999999998</v>
      </c>
      <c r="K10" s="23">
        <f t="shared" si="0"/>
        <v>434.428</v>
      </c>
      <c r="L10" s="4"/>
      <c r="M10" s="4"/>
    </row>
    <row r="11" spans="1:13" ht="12.75">
      <c r="A11" s="65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6" t="s">
        <v>55</v>
      </c>
      <c r="B12" s="24">
        <f>SUM(C12:K12)</f>
        <v>3.762</v>
      </c>
      <c r="C12" s="44">
        <f>SUM(C13:C16)</f>
        <v>3.762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6" t="s">
        <v>2</v>
      </c>
      <c r="B13" s="24">
        <f>SUM(C13:K13)</f>
        <v>1.539</v>
      </c>
      <c r="C13" s="34">
        <v>1.539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7">
        <v>0</v>
      </c>
      <c r="K13" s="24">
        <v>0</v>
      </c>
      <c r="L13" s="35">
        <v>953020</v>
      </c>
      <c r="M13" s="71">
        <v>61137.82</v>
      </c>
    </row>
    <row r="14" spans="1:13" s="79" customFormat="1" ht="15">
      <c r="A14" s="75" t="s">
        <v>3</v>
      </c>
      <c r="B14" s="76">
        <f>SUM(C14:K14)</f>
        <v>0.71</v>
      </c>
      <c r="C14" s="49">
        <v>0.71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6">
        <v>0</v>
      </c>
      <c r="J14" s="82">
        <v>0</v>
      </c>
      <c r="K14" s="76">
        <v>0</v>
      </c>
      <c r="L14" s="50">
        <v>1123365</v>
      </c>
      <c r="M14" s="78" t="s">
        <v>52</v>
      </c>
    </row>
    <row r="15" spans="1:13" ht="15">
      <c r="A15" s="66" t="s">
        <v>4</v>
      </c>
      <c r="B15" s="24">
        <f>SUM(C15:K15)</f>
        <v>0.966</v>
      </c>
      <c r="C15" s="34">
        <v>0.966</v>
      </c>
      <c r="D15" s="77">
        <v>0</v>
      </c>
      <c r="E15" s="24">
        <v>0</v>
      </c>
      <c r="F15" s="77">
        <v>0</v>
      </c>
      <c r="G15" s="44">
        <v>0</v>
      </c>
      <c r="H15" s="24">
        <v>0</v>
      </c>
      <c r="I15" s="24">
        <v>0</v>
      </c>
      <c r="J15" s="67">
        <v>0</v>
      </c>
      <c r="K15" s="24">
        <v>0</v>
      </c>
      <c r="L15" s="35">
        <v>1276947</v>
      </c>
      <c r="M15" s="45" t="s">
        <v>52</v>
      </c>
    </row>
    <row r="16" spans="1:13" ht="15">
      <c r="A16" s="66" t="s">
        <v>5</v>
      </c>
      <c r="B16" s="24">
        <f>SUM(C16:K16)</f>
        <v>0.547</v>
      </c>
      <c r="C16" s="34">
        <v>0.547</v>
      </c>
      <c r="D16" s="77">
        <v>0</v>
      </c>
      <c r="E16" s="24">
        <v>0</v>
      </c>
      <c r="F16" s="77">
        <v>0</v>
      </c>
      <c r="G16" s="77">
        <v>0</v>
      </c>
      <c r="H16" s="24">
        <v>0</v>
      </c>
      <c r="I16" s="24">
        <v>0</v>
      </c>
      <c r="J16" s="67">
        <v>0</v>
      </c>
      <c r="K16" s="24">
        <v>0</v>
      </c>
      <c r="L16" s="35">
        <v>1034367</v>
      </c>
      <c r="M16" s="45" t="s">
        <v>52</v>
      </c>
    </row>
    <row r="17" spans="1:13" ht="30">
      <c r="A17" s="66" t="s">
        <v>44</v>
      </c>
      <c r="B17" s="44">
        <f>SUM(B18:B21)</f>
        <v>15444.199999999999</v>
      </c>
      <c r="C17" s="44">
        <f>SUM(C18:C21)</f>
        <v>2306.4230000000002</v>
      </c>
      <c r="D17" s="44">
        <f>SUM(D18:D21)</f>
        <v>10512.618</v>
      </c>
      <c r="E17" s="44">
        <f aca="true" t="shared" si="2" ref="E17:K17">SUM(E18:E21)</f>
        <v>0</v>
      </c>
      <c r="F17" s="44">
        <f>SUM(F18:F22)</f>
        <v>2538.365</v>
      </c>
      <c r="G17" s="44">
        <f>SUM(G18:G21)</f>
        <v>0</v>
      </c>
      <c r="H17" s="44">
        <f t="shared" si="2"/>
        <v>0</v>
      </c>
      <c r="I17" s="44">
        <f t="shared" si="2"/>
        <v>86.794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6" t="s">
        <v>2</v>
      </c>
      <c r="B18" s="24">
        <f>SUM(C18:K18)</f>
        <v>1052.162</v>
      </c>
      <c r="C18" s="74">
        <v>965.368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86.794</v>
      </c>
      <c r="J18" s="67">
        <v>0</v>
      </c>
      <c r="K18" s="24">
        <v>0</v>
      </c>
      <c r="L18" s="84">
        <v>124.63</v>
      </c>
      <c r="M18" s="89">
        <v>1682.63</v>
      </c>
    </row>
    <row r="19" spans="1:13" s="79" customFormat="1" ht="15">
      <c r="A19" s="75" t="s">
        <v>3</v>
      </c>
      <c r="B19" s="76">
        <f>SUM(C19:K19)</f>
        <v>369.597</v>
      </c>
      <c r="C19" s="80">
        <v>369.597</v>
      </c>
      <c r="D19" s="77"/>
      <c r="E19" s="76">
        <v>0</v>
      </c>
      <c r="F19" s="77">
        <v>0</v>
      </c>
      <c r="G19" s="77">
        <v>0</v>
      </c>
      <c r="H19" s="77">
        <v>0</v>
      </c>
      <c r="I19" s="24">
        <v>0</v>
      </c>
      <c r="J19" s="82">
        <v>0</v>
      </c>
      <c r="K19" s="76">
        <v>0</v>
      </c>
      <c r="L19" s="84">
        <v>159.25</v>
      </c>
      <c r="M19" s="78" t="s">
        <v>52</v>
      </c>
    </row>
    <row r="20" spans="1:13" ht="15">
      <c r="A20" s="66" t="s">
        <v>4</v>
      </c>
      <c r="B20" s="24">
        <f>SUM(C20:K20)</f>
        <v>2667.31</v>
      </c>
      <c r="C20" s="34">
        <v>623.316</v>
      </c>
      <c r="D20" s="34"/>
      <c r="E20" s="24">
        <v>0</v>
      </c>
      <c r="F20" s="74">
        <v>2043.994</v>
      </c>
      <c r="G20" s="81">
        <v>0</v>
      </c>
      <c r="H20" s="24">
        <v>0</v>
      </c>
      <c r="I20" s="24">
        <v>0</v>
      </c>
      <c r="J20" s="67">
        <v>0</v>
      </c>
      <c r="K20" s="24">
        <v>0</v>
      </c>
      <c r="L20" s="84">
        <v>321.97</v>
      </c>
      <c r="M20" s="45" t="s">
        <v>52</v>
      </c>
    </row>
    <row r="21" spans="1:13" ht="15">
      <c r="A21" s="66" t="s">
        <v>5</v>
      </c>
      <c r="B21" s="24">
        <f>SUM(C21:K21)</f>
        <v>11355.131</v>
      </c>
      <c r="C21" s="34">
        <v>348.142</v>
      </c>
      <c r="D21" s="34">
        <v>10512.618</v>
      </c>
      <c r="E21" s="24">
        <v>0</v>
      </c>
      <c r="F21" s="81">
        <f>378.166+116.205</f>
        <v>494.371</v>
      </c>
      <c r="G21" s="81">
        <v>0</v>
      </c>
      <c r="H21" s="24">
        <v>0</v>
      </c>
      <c r="I21" s="24">
        <v>0</v>
      </c>
      <c r="J21" s="67">
        <v>0</v>
      </c>
      <c r="K21" s="81">
        <v>0</v>
      </c>
      <c r="L21" s="84">
        <v>469.68</v>
      </c>
      <c r="M21" s="45" t="s">
        <v>52</v>
      </c>
    </row>
    <row r="22" spans="1:13" ht="15">
      <c r="A22" s="85"/>
      <c r="B22" s="24"/>
      <c r="C22" s="34"/>
      <c r="D22" s="34"/>
      <c r="E22" s="24"/>
      <c r="F22" s="81"/>
      <c r="G22" s="81"/>
      <c r="H22" s="24"/>
      <c r="I22" s="24"/>
      <c r="J22" s="67"/>
      <c r="K22" s="81"/>
      <c r="L22" s="84"/>
      <c r="M22" s="45"/>
    </row>
    <row r="23" spans="1:13" ht="12.75">
      <c r="A23" s="65" t="s">
        <v>45</v>
      </c>
      <c r="B23" s="37"/>
      <c r="C23" s="37"/>
      <c r="D23" s="37"/>
      <c r="E23" s="37"/>
      <c r="F23" s="37"/>
      <c r="G23" s="37"/>
      <c r="H23" s="37"/>
      <c r="I23" s="37"/>
      <c r="J23" s="68"/>
      <c r="K23" s="37"/>
      <c r="L23" s="37"/>
      <c r="M23" s="37"/>
    </row>
    <row r="24" spans="1:13" ht="15">
      <c r="A24" s="66" t="s">
        <v>2</v>
      </c>
      <c r="B24" s="24">
        <f>SUM(C24:K24)</f>
        <v>6735.498</v>
      </c>
      <c r="C24" s="49">
        <f>6217.136-C18</f>
        <v>5251.768</v>
      </c>
      <c r="D24" s="49">
        <v>0</v>
      </c>
      <c r="E24" s="40">
        <v>1402.909</v>
      </c>
      <c r="F24" s="40">
        <f>0-F18</f>
        <v>0</v>
      </c>
      <c r="G24" s="40">
        <v>80.821</v>
      </c>
      <c r="H24" s="40">
        <v>0</v>
      </c>
      <c r="I24" s="47">
        <v>0</v>
      </c>
      <c r="J24" s="69">
        <v>0</v>
      </c>
      <c r="K24" s="47">
        <v>0</v>
      </c>
      <c r="L24" s="35">
        <v>2023.6</v>
      </c>
      <c r="M24" s="45" t="s">
        <v>52</v>
      </c>
    </row>
    <row r="25" spans="1:13" ht="15">
      <c r="A25" s="66" t="s">
        <v>3</v>
      </c>
      <c r="B25" s="24">
        <f>SUM(C25:K25)</f>
        <v>726.5590000000001</v>
      </c>
      <c r="C25" s="49">
        <f>1094.624-C19</f>
        <v>725.027</v>
      </c>
      <c r="D25" s="49">
        <v>0</v>
      </c>
      <c r="E25" s="41">
        <v>1.532</v>
      </c>
      <c r="F25" s="40">
        <f>0-F19</f>
        <v>0</v>
      </c>
      <c r="G25" s="40">
        <v>0</v>
      </c>
      <c r="H25" s="40">
        <v>0</v>
      </c>
      <c r="I25" s="46">
        <v>0</v>
      </c>
      <c r="J25" s="70">
        <v>0</v>
      </c>
      <c r="K25" s="46">
        <v>0</v>
      </c>
      <c r="L25" s="35">
        <v>2172.36</v>
      </c>
      <c r="M25" s="45" t="s">
        <v>52</v>
      </c>
    </row>
    <row r="26" spans="1:13" ht="15">
      <c r="A26" s="66" t="s">
        <v>4</v>
      </c>
      <c r="B26" s="24">
        <f>SUM(C26:K26)</f>
        <v>16447.111</v>
      </c>
      <c r="C26" s="49">
        <f>8511.745-C20</f>
        <v>7888.429000000001</v>
      </c>
      <c r="D26" s="49">
        <v>0</v>
      </c>
      <c r="E26" s="41">
        <v>22.318</v>
      </c>
      <c r="F26" s="40">
        <v>0</v>
      </c>
      <c r="G26" s="40">
        <v>7769.388</v>
      </c>
      <c r="H26" s="40">
        <v>262.844</v>
      </c>
      <c r="I26" s="46">
        <v>0</v>
      </c>
      <c r="J26" s="40">
        <v>139.361</v>
      </c>
      <c r="K26" s="63">
        <v>364.771</v>
      </c>
      <c r="L26" s="35">
        <v>2627.5</v>
      </c>
      <c r="M26" s="45" t="s">
        <v>52</v>
      </c>
    </row>
    <row r="27" spans="1:13" ht="15">
      <c r="A27" s="66" t="s">
        <v>5</v>
      </c>
      <c r="B27" s="24">
        <f>SUM(C27:K27)</f>
        <v>19362.744</v>
      </c>
      <c r="C27" s="49">
        <f>9010.981-C21</f>
        <v>8662.839</v>
      </c>
      <c r="D27" s="49">
        <v>0</v>
      </c>
      <c r="E27" s="41">
        <v>148.02</v>
      </c>
      <c r="F27" s="40">
        <v>0</v>
      </c>
      <c r="G27" s="40">
        <v>10251.768</v>
      </c>
      <c r="H27" s="40">
        <v>214.558</v>
      </c>
      <c r="I27" s="46">
        <v>0</v>
      </c>
      <c r="J27" s="40">
        <v>15.902</v>
      </c>
      <c r="K27" s="63">
        <v>69.657</v>
      </c>
      <c r="L27" s="35">
        <v>3376.2</v>
      </c>
      <c r="M27" s="45" t="s">
        <v>52</v>
      </c>
    </row>
    <row r="28" spans="1:13" ht="15.75">
      <c r="A28" s="64" t="s">
        <v>6</v>
      </c>
      <c r="B28" s="23">
        <f>SUM(B29:B32)</f>
        <v>31836.335000000003</v>
      </c>
      <c r="C28" s="22">
        <f>SUM(C29:C32)</f>
        <v>19730.098</v>
      </c>
      <c r="D28" s="22">
        <f aca="true" t="shared" si="3" ref="D28:J28">SUM(D29:D31)</f>
        <v>0.091</v>
      </c>
      <c r="E28" s="22">
        <f t="shared" si="3"/>
        <v>148.082</v>
      </c>
      <c r="F28" s="22">
        <f t="shared" si="3"/>
        <v>703.786</v>
      </c>
      <c r="G28" s="22">
        <f t="shared" si="3"/>
        <v>11231.018000000002</v>
      </c>
      <c r="H28" s="22">
        <f t="shared" si="3"/>
        <v>23.259999999999998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6" t="s">
        <v>7</v>
      </c>
      <c r="B29" s="24">
        <f>SUM(C29:K29)</f>
        <v>15540.869</v>
      </c>
      <c r="C29" s="50">
        <f>5120.966+225.366</f>
        <v>5346.332</v>
      </c>
      <c r="D29" s="50">
        <v>0.091</v>
      </c>
      <c r="E29" s="41">
        <f>105.415+0.724</f>
        <v>106.13900000000001</v>
      </c>
      <c r="F29" s="71">
        <f>604.718+24.48</f>
        <v>629.198</v>
      </c>
      <c r="G29" s="71">
        <f>8857.893+599.101</f>
        <v>9456.994</v>
      </c>
      <c r="H29" s="86">
        <v>2.115</v>
      </c>
      <c r="I29" s="46">
        <v>0</v>
      </c>
      <c r="J29" s="70">
        <v>0</v>
      </c>
      <c r="K29" s="46">
        <v>0</v>
      </c>
      <c r="L29" s="35">
        <v>2026</v>
      </c>
      <c r="M29" s="45" t="s">
        <v>52</v>
      </c>
    </row>
    <row r="30" spans="1:13" ht="24" customHeight="1">
      <c r="A30" s="66" t="s">
        <v>8</v>
      </c>
      <c r="B30" s="24">
        <f>SUM(C30:K30)</f>
        <v>15231.571000000002</v>
      </c>
      <c r="C30" s="50">
        <f>14239.405+126.144</f>
        <v>14365.549</v>
      </c>
      <c r="D30" s="50">
        <v>0</v>
      </c>
      <c r="E30" s="41">
        <f>30.664+11.279</f>
        <v>41.943</v>
      </c>
      <c r="F30" s="41">
        <v>62.886</v>
      </c>
      <c r="G30" s="40">
        <f>723.17+16.878</f>
        <v>740.048</v>
      </c>
      <c r="H30" s="86">
        <v>21.145</v>
      </c>
      <c r="I30" s="46">
        <v>0</v>
      </c>
      <c r="J30" s="70">
        <v>0</v>
      </c>
      <c r="K30" s="46">
        <v>0</v>
      </c>
      <c r="L30" s="35">
        <v>1144</v>
      </c>
      <c r="M30" s="45" t="s">
        <v>52</v>
      </c>
    </row>
    <row r="31" spans="1:13" ht="15">
      <c r="A31" s="66" t="s">
        <v>9</v>
      </c>
      <c r="B31" s="24">
        <f>SUM(C31:K31)</f>
        <v>1063.8950000000002</v>
      </c>
      <c r="C31" s="50">
        <v>18.217</v>
      </c>
      <c r="D31" s="50">
        <v>0</v>
      </c>
      <c r="E31" s="41">
        <v>0</v>
      </c>
      <c r="F31" s="41">
        <v>11.702</v>
      </c>
      <c r="G31" s="41">
        <v>1033.976</v>
      </c>
      <c r="H31" s="86">
        <v>0</v>
      </c>
      <c r="I31" s="46">
        <v>0</v>
      </c>
      <c r="J31" s="70">
        <v>0</v>
      </c>
      <c r="K31" s="46">
        <v>0</v>
      </c>
      <c r="L31" s="35">
        <v>1144</v>
      </c>
      <c r="M31" s="45" t="s">
        <v>52</v>
      </c>
    </row>
    <row r="32" spans="1:13" ht="15">
      <c r="A32" s="66" t="s">
        <v>76</v>
      </c>
      <c r="B32" s="24">
        <f>SUM(C32:K32)</f>
        <v>0</v>
      </c>
      <c r="C32" s="50"/>
      <c r="D32" s="50"/>
      <c r="E32" s="41"/>
      <c r="F32" s="41"/>
      <c r="G32" s="41"/>
      <c r="H32" s="86"/>
      <c r="I32" s="46"/>
      <c r="J32" s="70"/>
      <c r="K32" s="46"/>
      <c r="L32" s="35"/>
      <c r="M32" s="45"/>
    </row>
    <row r="33" spans="1:13" ht="34.5" customHeight="1">
      <c r="A33" s="64" t="s">
        <v>29</v>
      </c>
      <c r="B33" s="48">
        <f>B10+B28</f>
        <v>90552.447</v>
      </c>
      <c r="C33" s="48">
        <f>SUM(C29:C32)+SUM(C24:C27)+SUM(C18:C21)</f>
        <v>44564.58400000001</v>
      </c>
      <c r="D33" s="48">
        <f aca="true" t="shared" si="4" ref="D33:K33">SUM(D29:D31)+SUM(D24:D27)+SUM(D18:D21)</f>
        <v>10512.709</v>
      </c>
      <c r="E33" s="48">
        <f>SUM(E29:E31)+SUM(E24:E27)+SUM(E18:E21)</f>
        <v>1722.8609999999999</v>
      </c>
      <c r="F33" s="48">
        <f>SUM(F29:F31)+SUM(F24:F27)+SUM(F18:F21)</f>
        <v>3242.151</v>
      </c>
      <c r="G33" s="48">
        <f>G24+G25+G26+G27+G29+G30+G31</f>
        <v>29332.994999999995</v>
      </c>
      <c r="H33" s="48">
        <f t="shared" si="4"/>
        <v>500.662</v>
      </c>
      <c r="I33" s="48">
        <f t="shared" si="4"/>
        <v>86.794</v>
      </c>
      <c r="J33" s="48">
        <f t="shared" si="4"/>
        <v>155.26299999999998</v>
      </c>
      <c r="K33" s="48">
        <f t="shared" si="4"/>
        <v>434.428</v>
      </c>
      <c r="L33" s="4"/>
      <c r="M33" s="42"/>
    </row>
    <row r="34" spans="2:4" ht="12.75">
      <c r="B34" s="39"/>
      <c r="C34" s="39"/>
      <c r="D34" s="39"/>
    </row>
    <row r="35" spans="1:11" ht="13.5" customHeight="1">
      <c r="A35" s="12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2.75"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ht="12.75">
      <c r="C37" s="39"/>
    </row>
    <row r="38" ht="12.75">
      <c r="C38" s="39"/>
    </row>
    <row r="39" ht="12.75">
      <c r="C39" s="39"/>
    </row>
    <row r="40" ht="12.75">
      <c r="C40" s="39"/>
    </row>
    <row r="41" ht="12.75">
      <c r="C41" s="39"/>
    </row>
    <row r="42" ht="12.75">
      <c r="C42" s="39"/>
    </row>
    <row r="43" ht="12.75">
      <c r="C43" s="39"/>
    </row>
    <row r="44" ht="12.75">
      <c r="C44" s="39"/>
    </row>
    <row r="45" ht="12.75">
      <c r="C45" s="39"/>
    </row>
    <row r="46" ht="12.75">
      <c r="C46" s="39"/>
    </row>
    <row r="47" ht="12.75">
      <c r="C47" s="39"/>
    </row>
    <row r="48" ht="12.75">
      <c r="C48" s="39"/>
    </row>
    <row r="49" ht="12.75">
      <c r="C49" s="39"/>
    </row>
    <row r="50" ht="12.75">
      <c r="C50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2" t="s">
        <v>70</v>
      </c>
      <c r="B1" s="102"/>
      <c r="C1" s="102"/>
      <c r="D1" s="10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2" t="s">
        <v>34</v>
      </c>
      <c r="B5" s="92"/>
      <c r="C5" s="92"/>
      <c r="D5" s="92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сентябрь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7" t="s">
        <v>10</v>
      </c>
      <c r="B8" s="58" t="s">
        <v>71</v>
      </c>
      <c r="C8" s="58" t="s">
        <v>30</v>
      </c>
      <c r="D8" s="58" t="s">
        <v>23</v>
      </c>
      <c r="E8" s="58" t="s">
        <v>57</v>
      </c>
      <c r="F8" s="58" t="s">
        <v>58</v>
      </c>
      <c r="G8" s="103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6" ht="15">
      <c r="A9" s="59" t="s">
        <v>38</v>
      </c>
      <c r="B9" s="54">
        <v>0</v>
      </c>
      <c r="C9" s="54">
        <f aca="true" t="shared" si="0" ref="C9:C14">B9</f>
        <v>0</v>
      </c>
      <c r="D9" s="54">
        <f aca="true" t="shared" si="1" ref="D9:D14">B9</f>
        <v>0</v>
      </c>
      <c r="E9" s="54">
        <v>0</v>
      </c>
      <c r="F9" s="54">
        <v>0</v>
      </c>
    </row>
    <row r="10" spans="1:6" ht="15">
      <c r="A10" s="59" t="s">
        <v>39</v>
      </c>
      <c r="B10" s="54">
        <v>100</v>
      </c>
      <c r="C10" s="54">
        <f t="shared" si="0"/>
        <v>100</v>
      </c>
      <c r="D10" s="54">
        <f t="shared" si="1"/>
        <v>100</v>
      </c>
      <c r="E10" s="54">
        <v>100</v>
      </c>
      <c r="F10" s="54">
        <v>100</v>
      </c>
    </row>
    <row r="11" spans="1:6" ht="21.75" customHeight="1">
      <c r="A11" s="59" t="s">
        <v>31</v>
      </c>
      <c r="B11" s="56">
        <v>3.23</v>
      </c>
      <c r="C11" s="55">
        <f t="shared" si="0"/>
        <v>3.23</v>
      </c>
      <c r="D11" s="55">
        <f t="shared" si="1"/>
        <v>3.23</v>
      </c>
      <c r="E11" s="55">
        <f>B11</f>
        <v>3.23</v>
      </c>
      <c r="F11" s="55">
        <f>B11</f>
        <v>3.23</v>
      </c>
    </row>
    <row r="12" spans="1:6" ht="45">
      <c r="A12" s="59" t="s">
        <v>46</v>
      </c>
      <c r="B12" s="56">
        <v>172</v>
      </c>
      <c r="C12" s="55">
        <f>B12</f>
        <v>172</v>
      </c>
      <c r="D12" s="55">
        <f t="shared" si="1"/>
        <v>172</v>
      </c>
      <c r="E12" s="55">
        <f>B12</f>
        <v>172</v>
      </c>
      <c r="F12" s="55">
        <f>B12</f>
        <v>172</v>
      </c>
    </row>
    <row r="13" spans="1:6" ht="45">
      <c r="A13" s="59" t="s">
        <v>47</v>
      </c>
      <c r="B13" s="83">
        <v>245.8</v>
      </c>
      <c r="C13" s="55">
        <f t="shared" si="0"/>
        <v>245.8</v>
      </c>
      <c r="D13" s="55">
        <f t="shared" si="1"/>
        <v>245.8</v>
      </c>
      <c r="E13" s="55">
        <f>B13</f>
        <v>245.8</v>
      </c>
      <c r="F13" s="55">
        <f>B13</f>
        <v>245.8</v>
      </c>
    </row>
    <row r="14" spans="1:8" ht="45">
      <c r="A14" s="59" t="s">
        <v>40</v>
      </c>
      <c r="B14" s="56">
        <v>1303.55</v>
      </c>
      <c r="C14" s="55">
        <f t="shared" si="0"/>
        <v>1303.55</v>
      </c>
      <c r="D14" s="55">
        <f t="shared" si="1"/>
        <v>1303.55</v>
      </c>
      <c r="E14" s="55">
        <f>B14</f>
        <v>1303.55</v>
      </c>
      <c r="F14" s="55">
        <f>B14</f>
        <v>1303.55</v>
      </c>
      <c r="H14" t="s">
        <v>65</v>
      </c>
    </row>
    <row r="15" spans="1:6" ht="46.5" customHeight="1">
      <c r="A15" s="59" t="s">
        <v>48</v>
      </c>
      <c r="B15" s="55">
        <f>B11+B12+B14</f>
        <v>1478.78</v>
      </c>
      <c r="C15" s="55">
        <f>C11+C12+C14</f>
        <v>1478.78</v>
      </c>
      <c r="D15" s="55">
        <f>D11+D12+D14</f>
        <v>1478.78</v>
      </c>
      <c r="E15" s="54">
        <f>E11+E12+E14</f>
        <v>1478.78</v>
      </c>
      <c r="F15" s="54">
        <f>F11+F12+F14</f>
        <v>1478.78</v>
      </c>
    </row>
    <row r="16" spans="1:6" ht="60">
      <c r="A16" s="59" t="s">
        <v>49</v>
      </c>
      <c r="B16" s="55">
        <f>B14+B13+B11</f>
        <v>1552.58</v>
      </c>
      <c r="C16" s="55">
        <f>C14+C13+C11</f>
        <v>1552.58</v>
      </c>
      <c r="D16" s="55">
        <f>D14+D13+D11</f>
        <v>1552.58</v>
      </c>
      <c r="E16" s="54">
        <f>E14+E13+E11</f>
        <v>1552.58</v>
      </c>
      <c r="F16" s="54">
        <f>F14+F13+F11</f>
        <v>1552.58</v>
      </c>
    </row>
    <row r="18" spans="1:4" ht="48" customHeight="1">
      <c r="A18" s="104" t="s">
        <v>41</v>
      </c>
      <c r="B18" s="104"/>
      <c r="C18" s="104"/>
      <c r="D18" s="104"/>
    </row>
    <row r="20" ht="15">
      <c r="A20" s="2" t="s">
        <v>73</v>
      </c>
    </row>
    <row r="22" ht="15">
      <c r="A22" s="2" t="s">
        <v>74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1" t="s">
        <v>66</v>
      </c>
      <c r="B1" s="91"/>
      <c r="C1" s="91"/>
      <c r="D1" s="91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5" t="s">
        <v>17</v>
      </c>
      <c r="B5" s="105"/>
      <c r="C5" s="105"/>
      <c r="D5" s="105"/>
      <c r="E5" s="17"/>
    </row>
    <row r="6" spans="1:5" ht="42" customHeight="1">
      <c r="A6" s="16" t="s">
        <v>24</v>
      </c>
      <c r="B6" s="18" t="str">
        <f>'Полезный отпуск'!B6</f>
        <v>сентябрь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7" t="s">
        <v>16</v>
      </c>
      <c r="B8" s="107"/>
      <c r="C8" s="107" t="s">
        <v>20</v>
      </c>
      <c r="D8" s="107"/>
    </row>
    <row r="9" spans="1:4" ht="15">
      <c r="A9" s="60" t="s">
        <v>18</v>
      </c>
      <c r="B9" s="60" t="s">
        <v>19</v>
      </c>
      <c r="C9" s="60" t="s">
        <v>18</v>
      </c>
      <c r="D9" s="60" t="s">
        <v>19</v>
      </c>
    </row>
    <row r="10" spans="1:4" ht="15">
      <c r="A10" s="20">
        <f>'Полезный отпуск'!B33</f>
        <v>90552.447</v>
      </c>
      <c r="B10" s="33">
        <v>209.326</v>
      </c>
      <c r="C10" s="19">
        <f>'Полезный отпуск'!B28</f>
        <v>31836.335000000003</v>
      </c>
      <c r="D10" s="20">
        <f>ROUND(C10/4937*12,3)</f>
        <v>77.382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6"/>
      <c r="B23" s="106"/>
      <c r="C23" s="106"/>
      <c r="D23" s="106"/>
      <c r="E23" s="10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</row>
    <row r="25" spans="1:58" ht="153.7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1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0" sqref="F20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8" t="s">
        <v>67</v>
      </c>
      <c r="B1" s="108"/>
      <c r="C1" s="108"/>
      <c r="D1" s="108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7" t="s">
        <v>42</v>
      </c>
      <c r="B11" s="117"/>
      <c r="C11" s="117"/>
      <c r="D11" s="117"/>
    </row>
    <row r="12" spans="1:4" ht="24" customHeight="1">
      <c r="A12" s="26" t="s">
        <v>24</v>
      </c>
      <c r="B12" s="27" t="str">
        <f>'Полезный отпуск'!B6</f>
        <v>сентябрь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1" t="s">
        <v>32</v>
      </c>
      <c r="B14" s="62" t="s">
        <v>33</v>
      </c>
      <c r="C14" s="109" t="s">
        <v>13</v>
      </c>
      <c r="D14" s="110"/>
      <c r="F14" s="51"/>
    </row>
    <row r="15" spans="1:6" ht="15.75">
      <c r="A15" s="61" t="s">
        <v>12</v>
      </c>
      <c r="B15" s="28" t="s">
        <v>12</v>
      </c>
      <c r="C15" s="111">
        <v>681.044</v>
      </c>
      <c r="D15" s="112"/>
      <c r="F15" s="72"/>
    </row>
    <row r="16" spans="1:6" ht="15">
      <c r="A16" s="61" t="s">
        <v>36</v>
      </c>
      <c r="B16" s="28" t="s">
        <v>36</v>
      </c>
      <c r="C16" s="111">
        <v>0.618</v>
      </c>
      <c r="D16" s="112"/>
      <c r="F16" s="52"/>
    </row>
    <row r="17" spans="1:6" ht="18.75">
      <c r="A17" s="61" t="s">
        <v>14</v>
      </c>
      <c r="B17" s="29" t="s">
        <v>14</v>
      </c>
      <c r="C17" s="111">
        <v>0</v>
      </c>
      <c r="D17" s="112"/>
      <c r="F17" s="53"/>
    </row>
    <row r="18" spans="1:6" ht="15">
      <c r="A18" s="118" t="s">
        <v>25</v>
      </c>
      <c r="B18" s="118"/>
      <c r="C18" s="113">
        <f>SUM(C15:C17)</f>
        <v>681.662</v>
      </c>
      <c r="D18" s="114"/>
      <c r="E18" s="8"/>
      <c r="F18" s="51"/>
    </row>
    <row r="19" spans="1:5" ht="15">
      <c r="A19" s="30"/>
      <c r="B19" s="30"/>
      <c r="C19" s="31"/>
      <c r="D19" s="30"/>
      <c r="E19" s="8"/>
    </row>
    <row r="20" spans="1:4" ht="33" customHeight="1">
      <c r="A20" s="116" t="s">
        <v>59</v>
      </c>
      <c r="B20" s="116"/>
      <c r="C20" s="116"/>
      <c r="D20" s="116"/>
    </row>
    <row r="21" spans="1:4" ht="96.75" customHeight="1">
      <c r="A21" s="115" t="s">
        <v>69</v>
      </c>
      <c r="B21" s="115"/>
      <c r="C21" s="115"/>
      <c r="D21" s="115"/>
    </row>
    <row r="22" spans="1:4" ht="67.5" customHeight="1">
      <c r="A22" s="115" t="s">
        <v>68</v>
      </c>
      <c r="B22" s="115"/>
      <c r="C22" s="115"/>
      <c r="D22" s="11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8" t="s">
        <v>11</v>
      </c>
      <c r="B1" s="108"/>
      <c r="C1" s="108"/>
      <c r="D1" s="108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сентябрь 2016 г.</v>
      </c>
    </row>
    <row r="5" spans="1:4" ht="39" customHeight="1">
      <c r="A5" s="119" t="s">
        <v>37</v>
      </c>
      <c r="B5" s="119"/>
      <c r="C5" s="119"/>
      <c r="D5" s="11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2016-08-10T06:50:25Z</cp:lastPrinted>
  <dcterms:created xsi:type="dcterms:W3CDTF">2009-10-22T06:15:03Z</dcterms:created>
  <dcterms:modified xsi:type="dcterms:W3CDTF">2016-10-14T12:13:54Z</dcterms:modified>
  <cp:category/>
  <cp:version/>
  <cp:contentType/>
  <cp:contentStatus/>
</cp:coreProperties>
</file>