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<sst xmlns="http://schemas.openxmlformats.org/spreadsheetml/2006/main" count="112" uniqueCount="77">
  <si>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</si>
  <si>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</si>
  <si>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</si>
  <si>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</si>
  <si>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</si>
  <si>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</si>
  <si>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</si>
  <si>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</si>
  <si>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</si>
  <si>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</si>
  <si>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</si>
  <si>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</si>
  <si>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</si>
  <si>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</si>
  <si>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</si>
  <si>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</si>
  <si>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</si>
  <si>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</si>
  <si>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</si>
  <si>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</si>
  <si>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</si>
  <si>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</si>
  <si>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</si>
  <si>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</si>
  <si>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</si>
  <si>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</si>
  <si>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</si>
  <si>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</si>
  <si>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</si>
  <si>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</si>
  <si>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</si>
  <si>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</si>
  <si>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</si>
  <si>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</si>
  <si>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</si>
  <si>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</si>
  <si>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</si>
  <si>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</si>
  <si>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</si>
  <si>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</si>
  <si>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</si>
  <si>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</si>
  <si>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</si>
  <si>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</si>
  <si>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</si>
  <si>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</si>
  <si>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</si>
  <si>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</si>
  <si>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</si>
  <si>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</si>
  <si>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</si>
  <si>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</si>
  <si>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</si>
  <si>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</si>
  <si>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</si>
  <si>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</si>
  <si>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</si>
  <si>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</si>
  <si>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</si>
  <si>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</si>
  <si>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</si>
  <si>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</si>
  <si>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</si>
  <si>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</si>
  <si>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</si>
  <si>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</si>
  <si>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</si>
  <si>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</si>
  <si>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</si>
  <si>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</si>
  <si>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</si>
  <si>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</si>
  <si>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</si>
  <si>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</si>
  <si>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</si>
  <si>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Прямы договора</t>
  </si>
  <si>
    <t>ноябрь 2016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</si>
</sst>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31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43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M13" sqref="M13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24</v>
      </c>
      <c r="B6" s="36" t="s">
        <v>76</v>
      </c>
      <c r="C6" s="2"/>
      <c r="D6" s="2" t="s">
        <v>65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1" t="s">
        <v>0</v>
      </c>
      <c r="B8" s="93" t="s">
        <v>26</v>
      </c>
      <c r="C8" s="95" t="s">
        <v>27</v>
      </c>
      <c r="D8" s="96"/>
      <c r="E8" s="96"/>
      <c r="F8" s="96"/>
      <c r="G8" s="96"/>
      <c r="H8" s="96"/>
      <c r="I8" s="97"/>
      <c r="J8" s="86"/>
      <c r="K8" s="86"/>
      <c r="L8" s="98" t="s">
        <v>1</v>
      </c>
      <c r="M8" s="99"/>
    </row>
    <row r="9" spans="1:13" s="73" customFormat="1" ht="62.25" customHeight="1">
      <c r="A9" s="92"/>
      <c r="B9" s="94"/>
      <c r="C9" s="88" t="s">
        <v>71</v>
      </c>
      <c r="D9" s="88" t="s">
        <v>64</v>
      </c>
      <c r="E9" s="88" t="s">
        <v>63</v>
      </c>
      <c r="F9" s="88" t="s">
        <v>23</v>
      </c>
      <c r="G9" s="88" t="s">
        <v>62</v>
      </c>
      <c r="H9" s="88" t="s">
        <v>54</v>
      </c>
      <c r="I9" s="88" t="s">
        <v>50</v>
      </c>
      <c r="J9" s="88" t="s">
        <v>56</v>
      </c>
      <c r="K9" s="88" t="s">
        <v>61</v>
      </c>
      <c r="L9" s="88" t="s">
        <v>51</v>
      </c>
      <c r="M9" s="88" t="s">
        <v>53</v>
      </c>
    </row>
    <row r="10" spans="1:13" ht="31.5">
      <c r="A10" s="64" t="s">
        <v>28</v>
      </c>
      <c r="B10" s="23">
        <f>B24+B25+B26+B27+B17</f>
        <v>71204.931</v>
      </c>
      <c r="C10" s="23">
        <f>C24+C25+C26+C27+C17</f>
        <v>29032.802999999996</v>
      </c>
      <c r="D10" s="23">
        <f>D24+D25+D26+D27+D17</f>
        <v>11947.847</v>
      </c>
      <c r="E10" s="23">
        <f aca="true" t="shared" si="0" ref="E10:K10">E24+E25+E26+E27+E17</f>
        <v>2080.903</v>
      </c>
      <c r="F10" s="23">
        <f>F24+F25+F26+F27+F17</f>
        <v>2934.107</v>
      </c>
      <c r="G10" s="23">
        <f>G24+G25+G26+G27+G17+G28</f>
        <v>35658.627</v>
      </c>
      <c r="H10" s="23">
        <f t="shared" si="0"/>
        <v>655.9480000000001</v>
      </c>
      <c r="I10" s="23">
        <f>I24+I25+I26+I27+I17</f>
        <v>164.592</v>
      </c>
      <c r="J10" s="23">
        <f t="shared" si="0"/>
        <v>156.914</v>
      </c>
      <c r="K10" s="23">
        <f t="shared" si="0"/>
        <v>534.758</v>
      </c>
      <c r="L10" s="4"/>
      <c r="M10" s="4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4.192</v>
      </c>
      <c r="C12" s="44">
        <f>SUM(C13:C16)</f>
        <v>4.192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1.891</v>
      </c>
      <c r="C13" s="34">
        <v>1.891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8" customFormat="1" ht="15">
      <c r="A14" s="66" t="s">
        <v>3</v>
      </c>
      <c r="B14" s="75">
        <f>SUM(C14:K14)</f>
        <v>0.834</v>
      </c>
      <c r="C14" s="49">
        <v>0.834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5">
        <v>0</v>
      </c>
      <c r="J14" s="81">
        <v>0</v>
      </c>
      <c r="K14" s="75">
        <v>0</v>
      </c>
      <c r="L14" s="50">
        <v>1123365</v>
      </c>
      <c r="M14" s="77" t="s">
        <v>52</v>
      </c>
    </row>
    <row r="15" spans="1:13" ht="15">
      <c r="A15" s="66" t="s">
        <v>4</v>
      </c>
      <c r="B15" s="24">
        <f>SUM(C15:K15)</f>
        <v>0.949</v>
      </c>
      <c r="C15" s="34">
        <v>0.949</v>
      </c>
      <c r="D15" s="76">
        <v>0</v>
      </c>
      <c r="E15" s="24">
        <v>0</v>
      </c>
      <c r="F15" s="76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0.518</v>
      </c>
      <c r="C16" s="34">
        <v>0.518</v>
      </c>
      <c r="D16" s="76">
        <v>0</v>
      </c>
      <c r="E16" s="24">
        <v>0</v>
      </c>
      <c r="F16" s="76">
        <v>0</v>
      </c>
      <c r="G16" s="76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17761.202</v>
      </c>
      <c r="C17" s="44">
        <f>SUM(C18:C21)</f>
        <v>2714.6560000000004</v>
      </c>
      <c r="D17" s="44">
        <f>SUM(D18:D21)</f>
        <v>11947.847</v>
      </c>
      <c r="E17" s="44">
        <f aca="true" t="shared" si="2" ref="E17:K17">SUM(E18:E21)</f>
        <v>0</v>
      </c>
      <c r="F17" s="44">
        <f>SUM(F18:F22)</f>
        <v>2934.107</v>
      </c>
      <c r="G17" s="44">
        <f>SUM(G18:G21)</f>
        <v>0</v>
      </c>
      <c r="H17" s="44">
        <f t="shared" si="2"/>
        <v>0</v>
      </c>
      <c r="I17" s="44">
        <f t="shared" si="2"/>
        <v>164.592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1426.313</v>
      </c>
      <c r="C18" s="74">
        <v>1261.721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164.592</v>
      </c>
      <c r="J18" s="67">
        <v>0</v>
      </c>
      <c r="K18" s="24">
        <v>0</v>
      </c>
      <c r="L18" s="83">
        <v>124.63</v>
      </c>
      <c r="M18" s="87">
        <v>2327.51</v>
      </c>
    </row>
    <row r="19" spans="1:13" s="78" customFormat="1" ht="15">
      <c r="A19" s="66" t="s">
        <v>3</v>
      </c>
      <c r="B19" s="75">
        <f>SUM(C19:K19)</f>
        <v>496.199</v>
      </c>
      <c r="C19" s="79">
        <v>496.199</v>
      </c>
      <c r="D19" s="76"/>
      <c r="E19" s="75">
        <v>0</v>
      </c>
      <c r="F19" s="76">
        <v>0</v>
      </c>
      <c r="G19" s="76">
        <v>0</v>
      </c>
      <c r="H19" s="76">
        <v>0</v>
      </c>
      <c r="I19" s="24">
        <v>0</v>
      </c>
      <c r="J19" s="81">
        <v>0</v>
      </c>
      <c r="K19" s="75">
        <v>0</v>
      </c>
      <c r="L19" s="83">
        <v>159.25</v>
      </c>
      <c r="M19" s="77" t="s">
        <v>52</v>
      </c>
    </row>
    <row r="20" spans="1:13" ht="15">
      <c r="A20" s="66" t="s">
        <v>4</v>
      </c>
      <c r="B20" s="24">
        <f>SUM(C20:K20)</f>
        <v>2911.9390000000003</v>
      </c>
      <c r="C20" s="34">
        <v>619.184</v>
      </c>
      <c r="D20" s="34"/>
      <c r="E20" s="24">
        <v>0</v>
      </c>
      <c r="F20" s="74">
        <v>2292.755</v>
      </c>
      <c r="G20" s="80">
        <v>0</v>
      </c>
      <c r="H20" s="24">
        <v>0</v>
      </c>
      <c r="I20" s="24">
        <v>0</v>
      </c>
      <c r="J20" s="67">
        <v>0</v>
      </c>
      <c r="K20" s="24">
        <v>0</v>
      </c>
      <c r="L20" s="83">
        <v>321.97</v>
      </c>
      <c r="M20" s="45" t="s">
        <v>52</v>
      </c>
    </row>
    <row r="21" spans="1:13" ht="15">
      <c r="A21" s="66" t="s">
        <v>5</v>
      </c>
      <c r="B21" s="24">
        <f>SUM(C21:K21)</f>
        <v>12926.751</v>
      </c>
      <c r="C21" s="34">
        <v>337.552</v>
      </c>
      <c r="D21" s="34">
        <v>11947.847</v>
      </c>
      <c r="E21" s="24">
        <v>0</v>
      </c>
      <c r="F21" s="80">
        <v>641.352</v>
      </c>
      <c r="G21" s="80">
        <v>0</v>
      </c>
      <c r="H21" s="24">
        <v>0</v>
      </c>
      <c r="I21" s="24">
        <v>0</v>
      </c>
      <c r="J21" s="67">
        <v>0</v>
      </c>
      <c r="K21" s="80">
        <v>0</v>
      </c>
      <c r="L21" s="83">
        <v>469.68</v>
      </c>
      <c r="M21" s="45" t="s">
        <v>52</v>
      </c>
    </row>
    <row r="22" spans="1:13" ht="15">
      <c r="A22" s="84"/>
      <c r="B22" s="24"/>
      <c r="C22" s="34"/>
      <c r="D22" s="34"/>
      <c r="E22" s="24"/>
      <c r="F22" s="80"/>
      <c r="G22" s="80"/>
      <c r="H22" s="24"/>
      <c r="I22" s="24"/>
      <c r="J22" s="67"/>
      <c r="K22" s="80"/>
      <c r="L22" s="83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7960.585999999999</v>
      </c>
      <c r="C24" s="49">
        <f>6681.94-C18</f>
        <v>5420.218999999999</v>
      </c>
      <c r="D24" s="49">
        <v>0</v>
      </c>
      <c r="E24" s="40">
        <v>1881.933</v>
      </c>
      <c r="F24" s="40">
        <f>0-F18</f>
        <v>0</v>
      </c>
      <c r="G24" s="40">
        <v>658.434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921.6</v>
      </c>
      <c r="C25" s="49">
        <f>1393.786-C19</f>
        <v>897.587</v>
      </c>
      <c r="D25" s="49">
        <v>0</v>
      </c>
      <c r="E25" s="41">
        <v>24.013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20870.427999999996</v>
      </c>
      <c r="C26" s="49">
        <f>9989.469-C20</f>
        <v>9370.285</v>
      </c>
      <c r="D26" s="49">
        <v>0</v>
      </c>
      <c r="E26" s="41">
        <v>31.455</v>
      </c>
      <c r="F26" s="40">
        <v>0</v>
      </c>
      <c r="G26" s="40">
        <v>10575.295</v>
      </c>
      <c r="H26" s="40">
        <v>284.963</v>
      </c>
      <c r="I26" s="46">
        <v>0</v>
      </c>
      <c r="J26" s="40">
        <v>138.509</v>
      </c>
      <c r="K26" s="63">
        <v>469.921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23691.114999999998</v>
      </c>
      <c r="C27" s="49">
        <f>10967.608-C21</f>
        <v>10630.056</v>
      </c>
      <c r="D27" s="49">
        <v>0</v>
      </c>
      <c r="E27" s="41">
        <v>143.502</v>
      </c>
      <c r="F27" s="40">
        <v>0</v>
      </c>
      <c r="G27" s="40">
        <v>12463.33</v>
      </c>
      <c r="H27" s="40">
        <v>370.985</v>
      </c>
      <c r="I27" s="46">
        <v>0</v>
      </c>
      <c r="J27" s="40">
        <v>18.405</v>
      </c>
      <c r="K27" s="63">
        <v>64.837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SUM(B29:B32)</f>
        <v>36959.39</v>
      </c>
      <c r="C28" s="22">
        <f>SUM(C29:C32)</f>
        <v>23871.28</v>
      </c>
      <c r="D28" s="22">
        <f aca="true" t="shared" si="3" ref="D28:J28">SUM(D29:D31)</f>
        <v>0</v>
      </c>
      <c r="E28" s="22">
        <f t="shared" si="3"/>
        <v>150.08800000000002</v>
      </c>
      <c r="F28" s="22">
        <f t="shared" si="3"/>
        <v>960.086</v>
      </c>
      <c r="G28" s="22">
        <f t="shared" si="3"/>
        <v>11961.568</v>
      </c>
      <c r="H28" s="22">
        <f t="shared" si="3"/>
        <v>16.249</v>
      </c>
      <c r="I28" s="22">
        <f t="shared" si="3"/>
        <v>0</v>
      </c>
      <c r="J28" s="22">
        <f t="shared" si="3"/>
        <v>0</v>
      </c>
      <c r="K28" s="23">
        <f>SUM(K29:K31)</f>
        <v>0.119</v>
      </c>
      <c r="L28" s="4"/>
      <c r="M28" s="42"/>
    </row>
    <row r="29" spans="1:13" ht="15">
      <c r="A29" s="66" t="s">
        <v>7</v>
      </c>
      <c r="B29" s="24">
        <f>SUM(C29:K29)</f>
        <v>16801.395</v>
      </c>
      <c r="C29" s="50">
        <f>5363.734+490.5</f>
        <v>5854.234</v>
      </c>
      <c r="D29" s="50">
        <v>0</v>
      </c>
      <c r="E29" s="41">
        <f>108.099+0.967</f>
        <v>109.066</v>
      </c>
      <c r="F29" s="71">
        <f>818.972+22.74</f>
        <v>841.712</v>
      </c>
      <c r="G29" s="71">
        <f>9477.845+516.804</f>
        <v>9994.649</v>
      </c>
      <c r="H29" s="85">
        <v>1.615</v>
      </c>
      <c r="I29" s="46">
        <v>0</v>
      </c>
      <c r="J29" s="70">
        <v>0</v>
      </c>
      <c r="K29" s="63">
        <v>0.119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19113.139</v>
      </c>
      <c r="C30" s="50">
        <f>17760.304+230.995</f>
        <v>17991.299</v>
      </c>
      <c r="D30" s="50">
        <v>0</v>
      </c>
      <c r="E30" s="41">
        <f>21.794+19.228</f>
        <v>41.022000000000006</v>
      </c>
      <c r="F30" s="41">
        <f>107.772</f>
        <v>107.772</v>
      </c>
      <c r="G30" s="40">
        <f>919.971+38.441</f>
        <v>958.412</v>
      </c>
      <c r="H30" s="85">
        <v>14.634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1044.856</v>
      </c>
      <c r="C31" s="50">
        <v>25.747</v>
      </c>
      <c r="D31" s="50">
        <v>0</v>
      </c>
      <c r="E31" s="41">
        <v>0</v>
      </c>
      <c r="F31" s="41">
        <v>10.602</v>
      </c>
      <c r="G31" s="41">
        <v>1008.507</v>
      </c>
      <c r="H31" s="85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 t="s">
        <v>75</v>
      </c>
      <c r="B32" s="24">
        <f>SUM(C32:K32)</f>
        <v>0</v>
      </c>
      <c r="C32" s="50"/>
      <c r="D32" s="50"/>
      <c r="E32" s="41"/>
      <c r="F32" s="41"/>
      <c r="G32" s="41"/>
      <c r="H32" s="85"/>
      <c r="I32" s="46"/>
      <c r="J32" s="70"/>
      <c r="K32" s="46"/>
      <c r="L32" s="35"/>
      <c r="M32" s="45"/>
    </row>
    <row r="33" spans="1:13" ht="34.5" customHeight="1">
      <c r="A33" s="64" t="s">
        <v>29</v>
      </c>
      <c r="B33" s="48">
        <f>B10+B28</f>
        <v>108164.321</v>
      </c>
      <c r="C33" s="48">
        <f>SUM(C29:C32)+SUM(C24:C27)+SUM(C18:C21)</f>
        <v>52904.083</v>
      </c>
      <c r="D33" s="48">
        <f aca="true" t="shared" si="4" ref="D33:K33">SUM(D29:D31)+SUM(D24:D27)+SUM(D18:D21)</f>
        <v>11947.847</v>
      </c>
      <c r="E33" s="48">
        <f>SUM(E29:E31)+SUM(E24:E27)+SUM(E18:E21)</f>
        <v>2230.991</v>
      </c>
      <c r="F33" s="48">
        <f>SUM(F29:F31)+SUM(F24:F27)+SUM(F18:F21)</f>
        <v>3894.193</v>
      </c>
      <c r="G33" s="48">
        <f>G24+G25+G26+G27+G29+G30+G31</f>
        <v>35658.62699999999</v>
      </c>
      <c r="H33" s="48">
        <f t="shared" si="4"/>
        <v>672.1970000000001</v>
      </c>
      <c r="I33" s="48">
        <f t="shared" si="4"/>
        <v>164.592</v>
      </c>
      <c r="J33" s="48">
        <f t="shared" si="4"/>
        <v>156.914</v>
      </c>
      <c r="K33" s="48">
        <f t="shared" si="4"/>
        <v>534.8770000000001</v>
      </c>
      <c r="L33" s="4"/>
      <c r="M33" s="42"/>
    </row>
    <row r="34" spans="2:4" ht="12.75">
      <c r="B34" s="39"/>
      <c r="C34" s="39"/>
      <c r="D34" s="39"/>
    </row>
    <row r="35" spans="1:11" ht="13.5" customHeight="1">
      <c r="A35" s="12"/>
      <c r="B35" s="39"/>
      <c r="C35" s="39"/>
      <c r="E35" s="39"/>
      <c r="F35" s="39"/>
      <c r="G35" s="39" t="s">
        <v>65</v>
      </c>
      <c r="H35" s="39"/>
      <c r="I35" s="39"/>
      <c r="J35" s="39"/>
      <c r="K35" s="39"/>
    </row>
    <row r="36" spans="2:11" ht="12.75">
      <c r="B36" s="39"/>
      <c r="C36" s="39"/>
      <c r="E36" s="39"/>
      <c r="G36" s="39" t="s">
        <v>65</v>
      </c>
      <c r="H36" s="39"/>
      <c r="I36" s="39"/>
      <c r="J36" s="39"/>
      <c r="K36" s="39"/>
    </row>
    <row r="37" spans="3:5" ht="12.75">
      <c r="C37" s="39"/>
      <c r="E37" s="39"/>
    </row>
    <row r="38" ht="12.75">
      <c r="C38" s="39"/>
    </row>
    <row r="39" ht="12.75">
      <c r="C39" s="39"/>
    </row>
    <row r="40" ht="12.75">
      <c r="C40" s="39"/>
    </row>
    <row r="41" ht="12.75">
      <c r="C41" s="39"/>
    </row>
    <row r="42" ht="12.75">
      <c r="C42" s="39"/>
    </row>
    <row r="43" ht="12.75">
      <c r="C43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7">
      <selection activeCell="E2" sqref="E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1" t="s">
        <v>70</v>
      </c>
      <c r="B1" s="101"/>
      <c r="C1" s="101"/>
      <c r="D1" s="10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34</v>
      </c>
      <c r="B5" s="90"/>
      <c r="C5" s="90"/>
      <c r="D5" s="90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ноябрь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2.71</v>
      </c>
      <c r="C11" s="55">
        <f t="shared" si="0"/>
        <v>2.71</v>
      </c>
      <c r="D11" s="55">
        <f t="shared" si="1"/>
        <v>2.71</v>
      </c>
      <c r="E11" s="55">
        <f>B11</f>
        <v>2.71</v>
      </c>
      <c r="F11" s="55">
        <f>B11</f>
        <v>2.71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2">
        <v>223.62</v>
      </c>
      <c r="C13" s="55">
        <f t="shared" si="0"/>
        <v>223.62</v>
      </c>
      <c r="D13" s="55">
        <f t="shared" si="1"/>
        <v>223.62</v>
      </c>
      <c r="E13" s="55">
        <f>B13</f>
        <v>223.62</v>
      </c>
      <c r="F13" s="55">
        <f>B13</f>
        <v>223.62</v>
      </c>
    </row>
    <row r="14" spans="1:8" ht="45">
      <c r="A14" s="59" t="s">
        <v>40</v>
      </c>
      <c r="B14" s="56">
        <v>1185.9</v>
      </c>
      <c r="C14" s="55">
        <f t="shared" si="0"/>
        <v>1185.9</v>
      </c>
      <c r="D14" s="55">
        <f t="shared" si="1"/>
        <v>1185.9</v>
      </c>
      <c r="E14" s="55">
        <f>B14</f>
        <v>1185.9</v>
      </c>
      <c r="F14" s="55">
        <f>B14</f>
        <v>1185.9</v>
      </c>
      <c r="H14" t="s">
        <v>65</v>
      </c>
    </row>
    <row r="15" spans="1:6" ht="46.5" customHeight="1">
      <c r="A15" s="59" t="s">
        <v>48</v>
      </c>
      <c r="B15" s="55">
        <f>B11+B12+B14</f>
        <v>1360.6100000000001</v>
      </c>
      <c r="C15" s="55">
        <f>C11+C12+C14</f>
        <v>1360.6100000000001</v>
      </c>
      <c r="D15" s="55">
        <f>D11+D12+D14</f>
        <v>1360.6100000000001</v>
      </c>
      <c r="E15" s="54">
        <f>E11+E12+E14</f>
        <v>1360.6100000000001</v>
      </c>
      <c r="F15" s="54">
        <f>F11+F12+F14</f>
        <v>1360.6100000000001</v>
      </c>
    </row>
    <row r="16" spans="1:6" ht="60">
      <c r="A16" s="59" t="s">
        <v>49</v>
      </c>
      <c r="B16" s="55">
        <f>B14+B13+B11</f>
        <v>1412.23</v>
      </c>
      <c r="C16" s="55">
        <f>C14+C13+C11</f>
        <v>1412.23</v>
      </c>
      <c r="D16" s="55">
        <f>D14+D13+D11</f>
        <v>1412.23</v>
      </c>
      <c r="E16" s="54">
        <f>E14+E13+E11</f>
        <v>1412.23</v>
      </c>
      <c r="F16" s="54">
        <f>F14+F13+F11</f>
        <v>1412.23</v>
      </c>
    </row>
    <row r="18" spans="1:4" ht="48" customHeight="1">
      <c r="A18" s="103" t="s">
        <v>41</v>
      </c>
      <c r="B18" s="103"/>
      <c r="C18" s="103"/>
      <c r="D18" s="103"/>
    </row>
    <row r="20" ht="15">
      <c r="A20" s="2" t="s">
        <v>72</v>
      </c>
    </row>
    <row r="22" ht="15">
      <c r="A22" s="2" t="s">
        <v>73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66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17</v>
      </c>
      <c r="B5" s="104"/>
      <c r="C5" s="104"/>
      <c r="D5" s="104"/>
      <c r="E5" s="17"/>
    </row>
    <row r="6" spans="1:5" ht="42" customHeight="1">
      <c r="A6" s="16" t="s">
        <v>24</v>
      </c>
      <c r="B6" s="18" t="str">
        <f>'Полезный отпуск'!B6</f>
        <v>ноябрь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6" t="s">
        <v>16</v>
      </c>
      <c r="B8" s="106"/>
      <c r="C8" s="106" t="s">
        <v>20</v>
      </c>
      <c r="D8" s="106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отпуск'!B33</f>
        <v>108164.321</v>
      </c>
      <c r="B10" s="33">
        <v>244.968</v>
      </c>
      <c r="C10" s="19">
        <f>'Полезный отпуск'!B28</f>
        <v>36959.39</v>
      </c>
      <c r="D10" s="20">
        <f>ROUND(C10/4937*12,3)</f>
        <v>89.834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5"/>
      <c r="B23" s="105"/>
      <c r="C23" s="105"/>
      <c r="D23" s="105"/>
      <c r="E23" s="10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1:58" ht="15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7" sqref="C27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07" t="s">
        <v>67</v>
      </c>
      <c r="B1" s="107"/>
      <c r="C1" s="107"/>
      <c r="D1" s="107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6" t="s">
        <v>42</v>
      </c>
      <c r="B11" s="116"/>
      <c r="C11" s="116"/>
      <c r="D11" s="116"/>
    </row>
    <row r="12" spans="1:4" ht="24" customHeight="1">
      <c r="A12" s="26" t="s">
        <v>24</v>
      </c>
      <c r="B12" s="27" t="str">
        <f>'Полезный отпуск'!B6</f>
        <v>ноябрь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08" t="s">
        <v>13</v>
      </c>
      <c r="D14" s="109"/>
      <c r="F14" s="51"/>
    </row>
    <row r="15" spans="1:6" ht="15.75">
      <c r="A15" s="61" t="s">
        <v>12</v>
      </c>
      <c r="B15" s="28" t="s">
        <v>12</v>
      </c>
      <c r="C15" s="110">
        <v>422.844</v>
      </c>
      <c r="D15" s="111"/>
      <c r="F15" s="72"/>
    </row>
    <row r="16" spans="1:6" ht="15">
      <c r="A16" s="61" t="s">
        <v>36</v>
      </c>
      <c r="B16" s="28" t="s">
        <v>36</v>
      </c>
      <c r="C16" s="110">
        <v>0.507</v>
      </c>
      <c r="D16" s="111"/>
      <c r="F16" s="52"/>
    </row>
    <row r="17" spans="1:6" ht="18.75">
      <c r="A17" s="61" t="s">
        <v>14</v>
      </c>
      <c r="B17" s="29" t="s">
        <v>14</v>
      </c>
      <c r="C17" s="110">
        <v>0</v>
      </c>
      <c r="D17" s="111"/>
      <c r="F17" s="53"/>
    </row>
    <row r="18" spans="1:6" ht="15">
      <c r="A18" s="117" t="s">
        <v>25</v>
      </c>
      <c r="B18" s="117"/>
      <c r="C18" s="112">
        <f>SUM(C15:C17)</f>
        <v>423.351</v>
      </c>
      <c r="D18" s="113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5" t="s">
        <v>59</v>
      </c>
      <c r="B20" s="115"/>
      <c r="C20" s="115"/>
      <c r="D20" s="115"/>
    </row>
    <row r="21" spans="1:4" ht="96.75" customHeight="1">
      <c r="A21" s="114" t="s">
        <v>69</v>
      </c>
      <c r="B21" s="114"/>
      <c r="C21" s="114"/>
      <c r="D21" s="114"/>
    </row>
    <row r="22" spans="1:4" ht="67.5" customHeight="1">
      <c r="A22" s="114" t="s">
        <v>68</v>
      </c>
      <c r="B22" s="114"/>
      <c r="C22" s="114"/>
      <c r="D22" s="114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7" t="s">
        <v>11</v>
      </c>
      <c r="B1" s="107"/>
      <c r="C1" s="107"/>
      <c r="D1" s="107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ноябрь 2016 г.</v>
      </c>
    </row>
    <row r="5" spans="1:4" ht="39" customHeight="1">
      <c r="A5" s="118" t="s">
        <v>37</v>
      </c>
      <c r="B5" s="118"/>
      <c r="C5" s="118"/>
      <c r="D5" s="11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Vio</cp:lastModifiedBy>
  <cp:lastPrinted>2016-08-10T06:50:25Z</cp:lastPrinted>
  <dcterms:created xsi:type="dcterms:W3CDTF">2009-10-22T06:15:03Z</dcterms:created>
  <dcterms:modified xsi:type="dcterms:W3CDTF">2016-12-16T05:47:29Z</dcterms:modified>
  <cp:category/>
  <cp:version/>
  <cp:contentType/>
  <cp:contentStatus/>
</cp:coreProperties>
</file>