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61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<sst xmlns="http://schemas.openxmlformats.org/spreadsheetml/2006/main" count="120" uniqueCount="77">
  <si>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</si>
  <si>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</si>
  <si>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</si>
  <si>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</si>
  <si>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</si>
  <si>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</si>
  <si>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</si>
  <si>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</si>
  <si>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</si>
  <si>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</si>
  <si>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</si>
  <si>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</si>
  <si>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</si>
  <si>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</si>
  <si>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</si>
  <si>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</si>
  <si>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</si>
  <si>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</si>
  <si>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</si>
  <si>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</si>
  <si>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</si>
  <si>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</si>
  <si>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</si>
  <si>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</si>
  <si>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</si>
  <si>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</si>
  <si>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</si>
  <si>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</si>
  <si>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</si>
  <si>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</si>
  <si>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</si>
  <si>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</si>
  <si>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</si>
  <si>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</si>
  <si>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</si>
  <si>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</si>
  <si>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</si>
  <si>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</si>
  <si>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</si>
  <si>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</si>
  <si>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</si>
  <si>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</si>
  <si>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</si>
  <si>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</si>
  <si>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</si>
  <si>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</si>
  <si>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</si>
  <si>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</si>
  <si>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</si>
  <si>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</si>
  <si>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</si>
  <si>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</si>
  <si>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</si>
  <si>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</si>
  <si>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</si>
  <si>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</si>
  <si>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</si>
  <si>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</si>
  <si>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</si>
  <si>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</si>
  <si>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</si>
  <si>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</si>
  <si>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</si>
  <si>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</si>
  <si>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</si>
  <si>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</si>
  <si>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</si>
  <si>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</si>
  <si>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</si>
  <si>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</si>
  <si>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</si>
  <si>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</si>
  <si>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</si>
  <si>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</si>
  <si>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</si>
  <si>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</si>
  <si>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февраль 2017 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</si>
</sst>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1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91" fillId="0" borderId="19" xfId="0" applyFont="1" applyFill="1" applyBorder="1" applyAlignment="1" applyProtection="1">
      <alignment horizontal="center"/>
      <protection locked="0"/>
    </xf>
    <xf numFmtId="0" fontId="5" fillId="58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wrapText="1"/>
    </xf>
    <xf numFmtId="172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6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1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1" xfId="0" applyNumberFormat="1" applyFont="1" applyFill="1" applyBorder="1" applyAlignment="1">
      <alignment horizontal="center" vertical="center" wrapText="1"/>
    </xf>
    <xf numFmtId="0" fontId="5" fillId="58" borderId="32" xfId="0" applyFont="1" applyFill="1" applyBorder="1" applyAlignment="1">
      <alignment horizontal="center"/>
    </xf>
    <xf numFmtId="0" fontId="5" fillId="58" borderId="33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 vertical="center" wrapText="1"/>
    </xf>
    <xf numFmtId="0" fontId="5" fillId="58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4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2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2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172" fontId="0" fillId="57" borderId="0" xfId="0" applyNumberFormat="1" applyFill="1" applyAlignment="1">
      <alignment/>
    </xf>
    <xf numFmtId="2" fontId="91" fillId="0" borderId="19" xfId="0" applyNumberFormat="1" applyFont="1" applyBorder="1" applyAlignment="1" applyProtection="1">
      <alignment horizontal="right"/>
      <protection locked="0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50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33" sqref="B33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5" t="s">
        <v>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6" t="s">
        <v>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9.5" customHeight="1">
      <c r="A6" s="16" t="s">
        <v>24</v>
      </c>
      <c r="B6" s="36" t="s">
        <v>76</v>
      </c>
      <c r="C6" s="2"/>
      <c r="D6" s="2" t="s">
        <v>65</v>
      </c>
      <c r="E6" s="38"/>
      <c r="F6" s="38"/>
      <c r="G6" s="2" t="s">
        <v>65</v>
      </c>
      <c r="H6" s="2"/>
      <c r="I6" s="2"/>
      <c r="J6" s="2"/>
      <c r="K6" s="2"/>
      <c r="L6" s="94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7" t="s">
        <v>0</v>
      </c>
      <c r="B8" s="99" t="s">
        <v>26</v>
      </c>
      <c r="C8" s="101" t="s">
        <v>27</v>
      </c>
      <c r="D8" s="102"/>
      <c r="E8" s="102"/>
      <c r="F8" s="102"/>
      <c r="G8" s="102"/>
      <c r="H8" s="102"/>
      <c r="I8" s="103"/>
      <c r="J8" s="86"/>
      <c r="K8" s="86"/>
      <c r="L8" s="104" t="s">
        <v>1</v>
      </c>
      <c r="M8" s="105"/>
    </row>
    <row r="9" spans="1:13" s="73" customFormat="1" ht="62.25" customHeight="1">
      <c r="A9" s="98"/>
      <c r="B9" s="100"/>
      <c r="C9" s="88" t="s">
        <v>71</v>
      </c>
      <c r="D9" s="88" t="s">
        <v>64</v>
      </c>
      <c r="E9" s="88" t="s">
        <v>63</v>
      </c>
      <c r="F9" s="88" t="s">
        <v>23</v>
      </c>
      <c r="G9" s="88" t="s">
        <v>62</v>
      </c>
      <c r="H9" s="88" t="s">
        <v>54</v>
      </c>
      <c r="I9" s="88" t="s">
        <v>50</v>
      </c>
      <c r="J9" s="88" t="s">
        <v>56</v>
      </c>
      <c r="K9" s="88" t="s">
        <v>61</v>
      </c>
      <c r="L9" s="88" t="s">
        <v>51</v>
      </c>
      <c r="M9" s="88" t="s">
        <v>53</v>
      </c>
    </row>
    <row r="10" spans="1:13" s="91" customFormat="1" ht="31.5">
      <c r="A10" s="89" t="s">
        <v>28</v>
      </c>
      <c r="B10" s="90">
        <f>B24+B25+B26+B27+B17+B34+B35+B36+B37</f>
        <v>57066.402</v>
      </c>
      <c r="C10" s="90">
        <f>C24+C25+C26+C27+C17</f>
        <v>25812.504999999997</v>
      </c>
      <c r="D10" s="90">
        <f aca="true" t="shared" si="0" ref="C10:J10">D24+D25+D26+D27+D17</f>
        <v>0</v>
      </c>
      <c r="E10" s="90">
        <f t="shared" si="0"/>
        <v>284.73</v>
      </c>
      <c r="F10" s="90">
        <f t="shared" si="0"/>
        <v>2885.9829999999997</v>
      </c>
      <c r="G10" s="90">
        <f t="shared" si="0"/>
        <v>23424.778</v>
      </c>
      <c r="H10" s="90">
        <f t="shared" si="0"/>
        <v>630.7059999999999</v>
      </c>
      <c r="I10" s="90">
        <f t="shared" si="0"/>
        <v>3.368</v>
      </c>
      <c r="J10" s="90">
        <f t="shared" si="0"/>
        <v>0</v>
      </c>
      <c r="K10" s="90">
        <f>K24+K25+K26+K27+K17+K28</f>
        <v>474.151</v>
      </c>
      <c r="L10" s="42"/>
      <c r="M10" s="42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4.258</v>
      </c>
      <c r="C12" s="44">
        <v>4.258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2.272</v>
      </c>
      <c r="C13" s="34">
        <v>2.272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953020</v>
      </c>
      <c r="M13" s="71">
        <v>61137.82</v>
      </c>
    </row>
    <row r="14" spans="1:13" s="78" customFormat="1" ht="15">
      <c r="A14" s="66" t="s">
        <v>3</v>
      </c>
      <c r="B14" s="75">
        <f>SUM(C14:K14)</f>
        <v>0.364</v>
      </c>
      <c r="C14" s="49">
        <v>0.364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5">
        <v>0</v>
      </c>
      <c r="J14" s="81">
        <v>0</v>
      </c>
      <c r="K14" s="75">
        <v>0</v>
      </c>
      <c r="L14" s="50">
        <v>1123365</v>
      </c>
      <c r="M14" s="77" t="s">
        <v>52</v>
      </c>
    </row>
    <row r="15" spans="1:13" ht="15">
      <c r="A15" s="66" t="s">
        <v>4</v>
      </c>
      <c r="B15" s="24">
        <f>SUM(C15:K15)</f>
        <v>1.018</v>
      </c>
      <c r="C15" s="34">
        <v>1.018</v>
      </c>
      <c r="D15" s="76">
        <v>0</v>
      </c>
      <c r="E15" s="24">
        <v>0</v>
      </c>
      <c r="F15" s="76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1276947</v>
      </c>
      <c r="M15" s="45" t="s">
        <v>52</v>
      </c>
    </row>
    <row r="16" spans="1:13" ht="15">
      <c r="A16" s="66" t="s">
        <v>5</v>
      </c>
      <c r="B16" s="24">
        <f>SUM(C16:K16)</f>
        <v>0.725</v>
      </c>
      <c r="C16" s="34">
        <v>0.725</v>
      </c>
      <c r="D16" s="76">
        <v>0</v>
      </c>
      <c r="E16" s="24">
        <v>0</v>
      </c>
      <c r="F16" s="76">
        <v>0</v>
      </c>
      <c r="G16" s="76">
        <v>0</v>
      </c>
      <c r="H16" s="24">
        <v>0</v>
      </c>
      <c r="I16" s="24">
        <v>0</v>
      </c>
      <c r="J16" s="67">
        <v>0</v>
      </c>
      <c r="K16" s="24">
        <v>0</v>
      </c>
      <c r="L16" s="35">
        <v>1034367</v>
      </c>
      <c r="M16" s="45" t="s">
        <v>52</v>
      </c>
    </row>
    <row r="17" spans="1:13" ht="30">
      <c r="A17" s="66" t="s">
        <v>44</v>
      </c>
      <c r="B17" s="44">
        <f>SUM(B18:B21)</f>
        <v>5424.132</v>
      </c>
      <c r="C17" s="44">
        <f>SUM(C18:C21)</f>
        <v>2534.781</v>
      </c>
      <c r="D17" s="44">
        <f>SUM(D18:D21)</f>
        <v>0</v>
      </c>
      <c r="E17" s="44">
        <f aca="true" t="shared" si="2" ref="E17:K17">SUM(E18:E21)</f>
        <v>0</v>
      </c>
      <c r="F17" s="44">
        <f>SUM(F18:F22)</f>
        <v>2885.9829999999997</v>
      </c>
      <c r="G17" s="44">
        <f>SUM(G18:G21)</f>
        <v>0</v>
      </c>
      <c r="H17" s="44">
        <f t="shared" si="2"/>
        <v>0</v>
      </c>
      <c r="I17" s="44">
        <f t="shared" si="2"/>
        <v>3.368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1283.148</v>
      </c>
      <c r="C18" s="74">
        <v>1279.78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3.368</v>
      </c>
      <c r="J18" s="67">
        <v>0</v>
      </c>
      <c r="K18" s="24">
        <v>0</v>
      </c>
      <c r="L18" s="83">
        <v>124.63</v>
      </c>
      <c r="M18" s="87">
        <v>3042.88</v>
      </c>
    </row>
    <row r="19" spans="1:13" s="78" customFormat="1" ht="15">
      <c r="A19" s="66" t="s">
        <v>3</v>
      </c>
      <c r="B19" s="75">
        <f>SUM(C19:K19)</f>
        <v>193.218</v>
      </c>
      <c r="C19" s="79">
        <v>193.218</v>
      </c>
      <c r="D19" s="76"/>
      <c r="E19" s="75">
        <v>0</v>
      </c>
      <c r="F19" s="76">
        <v>0</v>
      </c>
      <c r="G19" s="76">
        <v>0</v>
      </c>
      <c r="H19" s="76">
        <v>0</v>
      </c>
      <c r="I19" s="24">
        <v>0</v>
      </c>
      <c r="J19" s="81">
        <v>0</v>
      </c>
      <c r="K19" s="75">
        <v>0</v>
      </c>
      <c r="L19" s="83">
        <v>159.25</v>
      </c>
      <c r="M19" s="77" t="s">
        <v>52</v>
      </c>
    </row>
    <row r="20" spans="1:13" ht="15">
      <c r="A20" s="66" t="s">
        <v>4</v>
      </c>
      <c r="B20" s="24">
        <f>SUM(C20:K20)</f>
        <v>2738.883</v>
      </c>
      <c r="C20" s="34">
        <v>619.029</v>
      </c>
      <c r="D20" s="34"/>
      <c r="E20" s="24">
        <v>0</v>
      </c>
      <c r="F20" s="74">
        <v>2119.854</v>
      </c>
      <c r="G20" s="80">
        <v>0</v>
      </c>
      <c r="H20" s="24">
        <v>0</v>
      </c>
      <c r="I20" s="24">
        <v>0</v>
      </c>
      <c r="J20" s="67">
        <v>0</v>
      </c>
      <c r="K20" s="80">
        <v>0</v>
      </c>
      <c r="L20" s="83">
        <v>321.97</v>
      </c>
      <c r="M20" s="45" t="s">
        <v>52</v>
      </c>
    </row>
    <row r="21" spans="1:13" ht="15">
      <c r="A21" s="66" t="s">
        <v>5</v>
      </c>
      <c r="B21" s="24">
        <f>SUM(C21:K21)</f>
        <v>1208.883</v>
      </c>
      <c r="C21" s="34">
        <v>442.754</v>
      </c>
      <c r="D21" s="34">
        <v>0</v>
      </c>
      <c r="E21" s="24">
        <v>0</v>
      </c>
      <c r="F21" s="80">
        <v>766.129</v>
      </c>
      <c r="G21" s="80">
        <v>0</v>
      </c>
      <c r="H21" s="24">
        <v>0</v>
      </c>
      <c r="I21" s="24">
        <v>0</v>
      </c>
      <c r="J21" s="67">
        <v>0</v>
      </c>
      <c r="K21" s="80">
        <v>0</v>
      </c>
      <c r="L21" s="83">
        <v>469.68</v>
      </c>
      <c r="M21" s="45" t="s">
        <v>52</v>
      </c>
    </row>
    <row r="22" spans="1:13" ht="15">
      <c r="A22" s="84"/>
      <c r="B22" s="24"/>
      <c r="C22" s="34"/>
      <c r="D22" s="34"/>
      <c r="E22" s="24"/>
      <c r="F22" s="80"/>
      <c r="G22" s="80"/>
      <c r="H22" s="24"/>
      <c r="I22" s="24"/>
      <c r="J22" s="67"/>
      <c r="K22" s="80"/>
      <c r="L22" s="83"/>
      <c r="M22" s="45"/>
    </row>
    <row r="23" spans="1:13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</row>
    <row r="24" spans="1:13" ht="15">
      <c r="A24" s="66" t="s">
        <v>2</v>
      </c>
      <c r="B24" s="24">
        <f>SUM(C24:K24)</f>
        <v>4950.845</v>
      </c>
      <c r="C24" s="49">
        <f>5347.662-C18</f>
        <v>4067.8820000000005</v>
      </c>
      <c r="D24" s="49">
        <v>0</v>
      </c>
      <c r="E24" s="40">
        <v>75.766</v>
      </c>
      <c r="F24" s="40">
        <f>0-F18</f>
        <v>0</v>
      </c>
      <c r="G24" s="40">
        <v>807.197</v>
      </c>
      <c r="H24" s="40">
        <v>0</v>
      </c>
      <c r="I24" s="47">
        <v>0</v>
      </c>
      <c r="J24" s="69">
        <v>0</v>
      </c>
      <c r="K24" s="47">
        <v>0</v>
      </c>
      <c r="L24" s="35">
        <v>2023.6</v>
      </c>
      <c r="M24" s="45" t="s">
        <v>52</v>
      </c>
    </row>
    <row r="25" spans="1:13" ht="15">
      <c r="A25" s="66" t="s">
        <v>3</v>
      </c>
      <c r="B25" s="24">
        <f>SUM(C25:K25)</f>
        <v>952.684</v>
      </c>
      <c r="C25" s="49">
        <f>1120.453-C19</f>
        <v>927.235</v>
      </c>
      <c r="D25" s="49">
        <v>0</v>
      </c>
      <c r="E25" s="41">
        <v>25.449</v>
      </c>
      <c r="F25" s="40">
        <f>0-F19</f>
        <v>0</v>
      </c>
      <c r="G25" s="40">
        <v>0</v>
      </c>
      <c r="H25" s="40">
        <v>0</v>
      </c>
      <c r="I25" s="46">
        <v>0</v>
      </c>
      <c r="J25" s="70">
        <v>0</v>
      </c>
      <c r="K25" s="46">
        <v>0</v>
      </c>
      <c r="L25" s="35">
        <v>2172.36</v>
      </c>
      <c r="M25" s="45" t="s">
        <v>52</v>
      </c>
    </row>
    <row r="26" spans="1:13" ht="15">
      <c r="A26" s="66" t="s">
        <v>4</v>
      </c>
      <c r="B26" s="24">
        <f>SUM(C26:K26)</f>
        <v>18994.197</v>
      </c>
      <c r="C26" s="49">
        <f>8562.134-C20</f>
        <v>7943.105</v>
      </c>
      <c r="D26" s="49">
        <v>0</v>
      </c>
      <c r="E26" s="41">
        <v>35.177</v>
      </c>
      <c r="F26" s="40">
        <v>0</v>
      </c>
      <c r="G26" s="40">
        <v>10392.803</v>
      </c>
      <c r="H26" s="40">
        <v>236.539</v>
      </c>
      <c r="I26" s="46">
        <v>0</v>
      </c>
      <c r="J26" s="40">
        <v>0</v>
      </c>
      <c r="K26" s="63">
        <v>386.573</v>
      </c>
      <c r="L26" s="35">
        <v>2627.5</v>
      </c>
      <c r="M26" s="45" t="s">
        <v>52</v>
      </c>
    </row>
    <row r="27" spans="1:13" ht="15">
      <c r="A27" s="66" t="s">
        <v>5</v>
      </c>
      <c r="B27" s="24">
        <f>SUM(C27:K27)</f>
        <v>23192.351</v>
      </c>
      <c r="C27" s="49">
        <f>10782.256-C21</f>
        <v>10339.501999999999</v>
      </c>
      <c r="D27" s="49">
        <v>0</v>
      </c>
      <c r="E27" s="41">
        <v>148.338</v>
      </c>
      <c r="F27" s="40">
        <v>0</v>
      </c>
      <c r="G27" s="40">
        <v>12224.778</v>
      </c>
      <c r="H27" s="40">
        <v>394.167</v>
      </c>
      <c r="I27" s="46">
        <v>0</v>
      </c>
      <c r="J27" s="40">
        <v>0</v>
      </c>
      <c r="K27" s="63">
        <v>85.566</v>
      </c>
      <c r="L27" s="35">
        <v>3376.2</v>
      </c>
      <c r="M27" s="45" t="s">
        <v>52</v>
      </c>
    </row>
    <row r="28" spans="1:13" ht="15.75">
      <c r="A28" s="64" t="s">
        <v>6</v>
      </c>
      <c r="B28" s="23">
        <f>SUM(B29:B33)</f>
        <v>38337.917</v>
      </c>
      <c r="C28" s="22">
        <f>SUM(C29:C33)</f>
        <v>24279.872000000003</v>
      </c>
      <c r="D28" s="22">
        <f aca="true" t="shared" si="3" ref="D28:J28">SUM(D29:D31)</f>
        <v>0</v>
      </c>
      <c r="E28" s="22">
        <f t="shared" si="3"/>
        <v>130.953</v>
      </c>
      <c r="F28" s="22">
        <f t="shared" si="3"/>
        <v>967.6209999999999</v>
      </c>
      <c r="G28" s="22" t="s">
        <v>65</v>
      </c>
      <c r="H28" s="22">
        <f t="shared" si="3"/>
        <v>26.919</v>
      </c>
      <c r="I28" s="22">
        <f t="shared" si="3"/>
        <v>0</v>
      </c>
      <c r="J28" s="22">
        <f t="shared" si="3"/>
        <v>0</v>
      </c>
      <c r="K28" s="23">
        <f>SUM(K29:K31)</f>
        <v>2.012</v>
      </c>
      <c r="L28" s="4"/>
      <c r="M28" s="42"/>
    </row>
    <row r="29" spans="1:13" ht="15">
      <c r="A29" s="66" t="s">
        <v>7</v>
      </c>
      <c r="B29" s="24">
        <f>SUM(C29:K29)</f>
        <v>17118.813</v>
      </c>
      <c r="C29" s="50">
        <f>4964.31+830.467</f>
        <v>5794.777</v>
      </c>
      <c r="D29" s="50">
        <v>0</v>
      </c>
      <c r="E29" s="41">
        <f>86.081+2.045</f>
        <v>88.126</v>
      </c>
      <c r="F29" s="71">
        <f>861.949</f>
        <v>861.949</v>
      </c>
      <c r="G29" s="71">
        <f>8840.868+1529.489</f>
        <v>10370.357</v>
      </c>
      <c r="H29" s="85">
        <v>1.592</v>
      </c>
      <c r="I29" s="46">
        <v>0</v>
      </c>
      <c r="J29" s="70">
        <v>0</v>
      </c>
      <c r="K29" s="63">
        <v>2.012</v>
      </c>
      <c r="L29" s="35">
        <v>2026</v>
      </c>
      <c r="M29" s="45" t="s">
        <v>52</v>
      </c>
    </row>
    <row r="30" spans="1:13" ht="24" customHeight="1">
      <c r="A30" s="66" t="s">
        <v>8</v>
      </c>
      <c r="B30" s="24">
        <f>SUM(C30:K30)</f>
        <v>19827.471</v>
      </c>
      <c r="C30" s="50">
        <f>18119.645+342.567</f>
        <v>18462.212</v>
      </c>
      <c r="D30" s="50">
        <v>0</v>
      </c>
      <c r="E30" s="41">
        <f>26.403+16.424</f>
        <v>42.827</v>
      </c>
      <c r="F30" s="41">
        <f>98.252</f>
        <v>98.252</v>
      </c>
      <c r="G30" s="40">
        <f>1156.384+42.469</f>
        <v>1198.853</v>
      </c>
      <c r="H30" s="85">
        <v>25.327</v>
      </c>
      <c r="I30" s="46">
        <v>0</v>
      </c>
      <c r="J30" s="70">
        <v>0</v>
      </c>
      <c r="K30" s="46">
        <v>0</v>
      </c>
      <c r="L30" s="35">
        <v>1144</v>
      </c>
      <c r="M30" s="45" t="s">
        <v>52</v>
      </c>
    </row>
    <row r="31" spans="1:13" ht="15">
      <c r="A31" s="66" t="s">
        <v>9</v>
      </c>
      <c r="B31" s="24">
        <f>SUM(C31:K31)</f>
        <v>1391.6329999999998</v>
      </c>
      <c r="C31" s="50">
        <v>22.883</v>
      </c>
      <c r="D31" s="50">
        <v>0</v>
      </c>
      <c r="E31" s="41">
        <v>0</v>
      </c>
      <c r="F31" s="41">
        <v>7.42</v>
      </c>
      <c r="G31" s="41">
        <v>1361.33</v>
      </c>
      <c r="H31" s="85">
        <v>0</v>
      </c>
      <c r="I31" s="46">
        <v>0</v>
      </c>
      <c r="J31" s="70">
        <v>0</v>
      </c>
      <c r="K31" s="46">
        <v>0</v>
      </c>
      <c r="L31" s="35">
        <v>1144</v>
      </c>
      <c r="M31" s="45" t="s">
        <v>52</v>
      </c>
    </row>
    <row r="32" spans="1:13" ht="15">
      <c r="A32" s="6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5.75">
      <c r="A33" s="92" t="s">
        <v>75</v>
      </c>
      <c r="B33" s="24"/>
      <c r="C33" s="50"/>
      <c r="D33" s="50"/>
      <c r="E33" s="41"/>
      <c r="F33" s="41"/>
      <c r="G33" s="41"/>
      <c r="H33" s="85"/>
      <c r="I33" s="46"/>
      <c r="J33" s="70"/>
      <c r="K33" s="46"/>
      <c r="L33" s="35"/>
      <c r="M33" s="45"/>
    </row>
    <row r="34" spans="1:13" ht="15">
      <c r="A34" s="66" t="s">
        <v>2</v>
      </c>
      <c r="B34" s="24">
        <f>SUM(C34:K34)</f>
        <v>1932.299</v>
      </c>
      <c r="C34" s="50">
        <v>1312.935</v>
      </c>
      <c r="D34" s="50"/>
      <c r="E34" s="41">
        <v>481.46</v>
      </c>
      <c r="F34" s="41"/>
      <c r="G34" s="41"/>
      <c r="H34" s="85"/>
      <c r="I34" s="63">
        <v>137.904</v>
      </c>
      <c r="J34" s="126"/>
      <c r="K34" s="46"/>
      <c r="L34" s="35"/>
      <c r="M34" s="45"/>
    </row>
    <row r="35" spans="1:13" ht="15">
      <c r="A35" s="66" t="s">
        <v>3</v>
      </c>
      <c r="B35" s="24">
        <f>SUM(C35:K35)</f>
        <v>315.722</v>
      </c>
      <c r="C35" s="50">
        <v>315.722</v>
      </c>
      <c r="D35" s="50"/>
      <c r="F35" s="41"/>
      <c r="G35" s="41"/>
      <c r="H35" s="85"/>
      <c r="I35" s="63"/>
      <c r="J35" s="126"/>
      <c r="K35" s="46"/>
      <c r="L35" s="35"/>
      <c r="M35" s="45"/>
    </row>
    <row r="36" spans="1:13" ht="15">
      <c r="A36" s="66" t="s">
        <v>4</v>
      </c>
      <c r="B36" s="24">
        <f>SUM(C36:K36)</f>
        <v>1276.649</v>
      </c>
      <c r="C36" s="50">
        <v>1144.818</v>
      </c>
      <c r="D36" s="50"/>
      <c r="E36" s="41"/>
      <c r="F36" s="41"/>
      <c r="G36" s="41"/>
      <c r="H36" s="85"/>
      <c r="I36" s="63"/>
      <c r="J36" s="63">
        <v>131.831</v>
      </c>
      <c r="K36" s="46"/>
      <c r="L36" s="35"/>
      <c r="M36" s="45"/>
    </row>
    <row r="37" spans="1:13" ht="15">
      <c r="A37" s="66" t="s">
        <v>5</v>
      </c>
      <c r="B37" s="24">
        <f>SUM(C37:K37)</f>
        <v>27.523</v>
      </c>
      <c r="C37" s="93">
        <v>13.087</v>
      </c>
      <c r="D37" s="50"/>
      <c r="E37" s="41"/>
      <c r="F37" s="41"/>
      <c r="G37" s="41"/>
      <c r="H37" s="85"/>
      <c r="I37" s="63"/>
      <c r="J37" s="63">
        <v>14.436</v>
      </c>
      <c r="K37" s="46"/>
      <c r="L37" s="35"/>
      <c r="M37" s="45"/>
    </row>
    <row r="38" spans="1:13" ht="15.75">
      <c r="A38" s="64" t="s">
        <v>6</v>
      </c>
      <c r="B38" s="24">
        <f>B39</f>
        <v>19.697</v>
      </c>
      <c r="C38" s="50"/>
      <c r="D38" s="50"/>
      <c r="E38" s="41"/>
      <c r="F38" s="41"/>
      <c r="G38" s="41"/>
      <c r="H38" s="85"/>
      <c r="I38" s="46"/>
      <c r="J38" s="70"/>
      <c r="K38" s="46"/>
      <c r="L38" s="35"/>
      <c r="M38" s="45"/>
    </row>
    <row r="39" spans="1:13" ht="15">
      <c r="A39" s="66" t="s">
        <v>8</v>
      </c>
      <c r="B39" s="24">
        <f>SUM(C39:K39)</f>
        <v>19.697</v>
      </c>
      <c r="C39" s="50">
        <v>19.697</v>
      </c>
      <c r="D39" s="50"/>
      <c r="E39" s="41"/>
      <c r="F39" s="41"/>
      <c r="G39" s="41"/>
      <c r="H39" s="85"/>
      <c r="I39" s="46"/>
      <c r="J39" s="70"/>
      <c r="K39" s="46"/>
      <c r="L39" s="35"/>
      <c r="M39" s="45"/>
    </row>
    <row r="40" spans="1:13" ht="34.5" customHeight="1">
      <c r="A40" s="64" t="s">
        <v>29</v>
      </c>
      <c r="B40" s="48">
        <f>B10+B28+B33+B38</f>
        <v>95424.016</v>
      </c>
      <c r="C40" s="48">
        <f>SUM(C29:C33)+SUM(C24:C27)+SUM(C18:C21)</f>
        <v>50092.37700000001</v>
      </c>
      <c r="D40" s="48">
        <f aca="true" t="shared" si="4" ref="D40:K40">SUM(D29:D31)+SUM(D24:D27)+SUM(D18:D21)</f>
        <v>0</v>
      </c>
      <c r="E40" s="48">
        <f>SUM(E29:E31)+SUM(E24:E27)+SUM(E18:E21)</f>
        <v>415.683</v>
      </c>
      <c r="F40" s="48">
        <f>SUM(F29:F31)+SUM(F24:F27)+SUM(F18:F21)</f>
        <v>3853.6039999999994</v>
      </c>
      <c r="G40" s="48">
        <f>G24+G25+G26+G27+G29+G30+G31</f>
        <v>36355.318</v>
      </c>
      <c r="H40" s="48">
        <f t="shared" si="4"/>
        <v>657.6249999999999</v>
      </c>
      <c r="I40" s="48">
        <f t="shared" si="4"/>
        <v>3.368</v>
      </c>
      <c r="J40" s="48">
        <f>SUM(J29:J31)+SUM(J24:J27)+SUM(J18:J21)</f>
        <v>0</v>
      </c>
      <c r="K40" s="48">
        <f t="shared" si="4"/>
        <v>474.151</v>
      </c>
      <c r="L40" s="4"/>
      <c r="M40" s="42"/>
    </row>
    <row r="41" spans="2:4" ht="16.5" customHeight="1">
      <c r="B41" s="39"/>
      <c r="C41" s="39"/>
      <c r="D41" s="39"/>
    </row>
    <row r="42" spans="1:11" ht="13.5" customHeight="1">
      <c r="A42" s="12"/>
      <c r="B42" s="39"/>
      <c r="C42" s="39"/>
      <c r="D42" s="39"/>
      <c r="E42" s="39"/>
      <c r="F42" s="39"/>
      <c r="G42" s="39" t="s">
        <v>65</v>
      </c>
      <c r="H42" s="39"/>
      <c r="I42" s="39"/>
      <c r="J42" s="39" t="s">
        <v>65</v>
      </c>
      <c r="K42" s="39"/>
    </row>
    <row r="43" spans="2:11" ht="12.75">
      <c r="B43" s="39"/>
      <c r="C43" s="125"/>
      <c r="E43" s="39"/>
      <c r="G43" s="39" t="s">
        <v>65</v>
      </c>
      <c r="H43" s="39"/>
      <c r="I43" s="39"/>
      <c r="J43" s="39"/>
      <c r="K43" s="39"/>
    </row>
    <row r="44" spans="2:5" ht="12.75">
      <c r="B44" s="39"/>
      <c r="C44" s="39"/>
      <c r="E44" s="39"/>
    </row>
    <row r="45" ht="12.75">
      <c r="C45" s="39"/>
    </row>
    <row r="46" ht="12.75">
      <c r="C46" s="39"/>
    </row>
    <row r="47" ht="12.75">
      <c r="C47" s="39"/>
    </row>
    <row r="48" ht="12.75">
      <c r="C48" s="39"/>
    </row>
    <row r="49" ht="12.75">
      <c r="C49" s="39"/>
    </row>
    <row r="50" ht="12.75">
      <c r="C50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7">
      <selection activeCell="M14" sqref="M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8" t="s">
        <v>70</v>
      </c>
      <c r="B1" s="108"/>
      <c r="C1" s="108"/>
      <c r="D1" s="108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6" t="s">
        <v>34</v>
      </c>
      <c r="B5" s="96"/>
      <c r="C5" s="96"/>
      <c r="D5" s="96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февраль 2017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09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3.59</v>
      </c>
      <c r="C11" s="55">
        <f t="shared" si="0"/>
        <v>3.59</v>
      </c>
      <c r="D11" s="55">
        <f t="shared" si="1"/>
        <v>3.59</v>
      </c>
      <c r="E11" s="55">
        <f>B11</f>
        <v>3.59</v>
      </c>
      <c r="F11" s="55">
        <f>B11</f>
        <v>3.59</v>
      </c>
    </row>
    <row r="12" spans="1:6" ht="45">
      <c r="A12" s="59" t="s">
        <v>46</v>
      </c>
      <c r="B12" s="56">
        <v>172</v>
      </c>
      <c r="C12" s="55">
        <f>B12</f>
        <v>172</v>
      </c>
      <c r="D12" s="55">
        <f t="shared" si="1"/>
        <v>172</v>
      </c>
      <c r="E12" s="55">
        <f>B12</f>
        <v>172</v>
      </c>
      <c r="F12" s="55">
        <f>B12</f>
        <v>172</v>
      </c>
    </row>
    <row r="13" spans="1:6" ht="45">
      <c r="A13" s="59" t="s">
        <v>47</v>
      </c>
      <c r="B13" s="82">
        <v>241.65</v>
      </c>
      <c r="C13" s="55">
        <f t="shared" si="0"/>
        <v>241.65</v>
      </c>
      <c r="D13" s="55">
        <f t="shared" si="1"/>
        <v>241.65</v>
      </c>
      <c r="E13" s="55">
        <f>B13</f>
        <v>241.65</v>
      </c>
      <c r="F13" s="55">
        <f>B13</f>
        <v>241.65</v>
      </c>
    </row>
    <row r="14" spans="1:8" ht="45">
      <c r="A14" s="59" t="s">
        <v>40</v>
      </c>
      <c r="B14" s="56">
        <v>1281.54</v>
      </c>
      <c r="C14" s="55">
        <f t="shared" si="0"/>
        <v>1281.54</v>
      </c>
      <c r="D14" s="55">
        <f t="shared" si="1"/>
        <v>1281.54</v>
      </c>
      <c r="E14" s="55">
        <f>B14</f>
        <v>1281.54</v>
      </c>
      <c r="F14" s="55">
        <f>B14</f>
        <v>1281.54</v>
      </c>
      <c r="H14" t="s">
        <v>65</v>
      </c>
    </row>
    <row r="15" spans="1:6" ht="46.5" customHeight="1">
      <c r="A15" s="59" t="s">
        <v>48</v>
      </c>
      <c r="B15" s="55">
        <f>B11+B12+B14</f>
        <v>1457.1299999999999</v>
      </c>
      <c r="C15" s="55">
        <f>C11+C12+C14</f>
        <v>1457.1299999999999</v>
      </c>
      <c r="D15" s="55">
        <f>D11+D12+D14</f>
        <v>1457.1299999999999</v>
      </c>
      <c r="E15" s="54">
        <f>E11+E12+E14</f>
        <v>1457.1299999999999</v>
      </c>
      <c r="F15" s="54">
        <f>F11+F12+F14</f>
        <v>1457.1299999999999</v>
      </c>
    </row>
    <row r="16" spans="1:6" ht="60">
      <c r="A16" s="59" t="s">
        <v>49</v>
      </c>
      <c r="B16" s="55">
        <f>B14+B13+B11</f>
        <v>1526.78</v>
      </c>
      <c r="C16" s="55">
        <f>C14+C13+C11</f>
        <v>1526.78</v>
      </c>
      <c r="D16" s="55">
        <f>D14+D13+D11</f>
        <v>1526.78</v>
      </c>
      <c r="E16" s="54">
        <f>E14+E13+E11</f>
        <v>1526.78</v>
      </c>
      <c r="F16" s="54">
        <f>F14+F13+F11</f>
        <v>1526.78</v>
      </c>
    </row>
    <row r="18" spans="1:4" ht="48" customHeight="1">
      <c r="A18" s="106" t="s">
        <v>41</v>
      </c>
      <c r="B18" s="106"/>
      <c r="C18" s="106"/>
      <c r="D18" s="106"/>
    </row>
    <row r="20" ht="15">
      <c r="A20" s="2" t="s">
        <v>72</v>
      </c>
    </row>
    <row r="22" ht="15">
      <c r="A22" s="2" t="s">
        <v>73</v>
      </c>
    </row>
    <row r="24" ht="12.75">
      <c r="A24" s="13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5" t="s">
        <v>66</v>
      </c>
      <c r="B1" s="95"/>
      <c r="C1" s="95"/>
      <c r="D1" s="95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0" t="s">
        <v>17</v>
      </c>
      <c r="B5" s="110"/>
      <c r="C5" s="110"/>
      <c r="D5" s="110"/>
      <c r="E5" s="17"/>
    </row>
    <row r="6" spans="1:5" ht="42" customHeight="1">
      <c r="A6" s="16" t="s">
        <v>24</v>
      </c>
      <c r="B6" s="18" t="str">
        <f>'Полезный отпуск'!B6</f>
        <v>февраль 2017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12" t="s">
        <v>16</v>
      </c>
      <c r="B8" s="112"/>
      <c r="C8" s="112" t="s">
        <v>20</v>
      </c>
      <c r="D8" s="112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отпуск'!B40</f>
        <v>95424.016</v>
      </c>
      <c r="B10" s="33">
        <v>239.806</v>
      </c>
      <c r="C10" s="19">
        <f>'Полезный отпуск'!B28</f>
        <v>38337.917</v>
      </c>
      <c r="D10" s="20">
        <f>ROUND(C10/4937*12,3)</f>
        <v>93.185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1"/>
      <c r="B23" s="111"/>
      <c r="C23" s="111"/>
      <c r="D23" s="111"/>
      <c r="E23" s="1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</row>
    <row r="25" spans="1:58" ht="153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1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7" sqref="C17:D17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17" t="s">
        <v>67</v>
      </c>
      <c r="B1" s="117"/>
      <c r="C1" s="117"/>
      <c r="D1" s="117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5" t="s">
        <v>42</v>
      </c>
      <c r="B11" s="115"/>
      <c r="C11" s="115"/>
      <c r="D11" s="115"/>
    </row>
    <row r="12" spans="1:4" ht="24" customHeight="1">
      <c r="A12" s="26" t="s">
        <v>24</v>
      </c>
      <c r="B12" s="27" t="str">
        <f>'Полезный отпуск'!B6</f>
        <v>февраль 2017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18" t="s">
        <v>13</v>
      </c>
      <c r="D14" s="119"/>
      <c r="F14" s="51"/>
    </row>
    <row r="15" spans="1:6" ht="15.75">
      <c r="A15" s="61" t="s">
        <v>12</v>
      </c>
      <c r="B15" s="28" t="s">
        <v>12</v>
      </c>
      <c r="C15" s="120">
        <v>184.457</v>
      </c>
      <c r="D15" s="121"/>
      <c r="F15" s="72"/>
    </row>
    <row r="16" spans="1:6" ht="15">
      <c r="A16" s="61" t="s">
        <v>36</v>
      </c>
      <c r="B16" s="28" t="s">
        <v>36</v>
      </c>
      <c r="C16" s="120">
        <v>0.463</v>
      </c>
      <c r="D16" s="121"/>
      <c r="F16" s="52"/>
    </row>
    <row r="17" spans="1:6" ht="18.75">
      <c r="A17" s="61" t="s">
        <v>14</v>
      </c>
      <c r="B17" s="29" t="s">
        <v>14</v>
      </c>
      <c r="C17" s="120">
        <v>0</v>
      </c>
      <c r="D17" s="121"/>
      <c r="F17" s="53"/>
    </row>
    <row r="18" spans="1:6" ht="15">
      <c r="A18" s="116" t="s">
        <v>25</v>
      </c>
      <c r="B18" s="116"/>
      <c r="C18" s="122">
        <f>SUM(C15:C17)</f>
        <v>184.92</v>
      </c>
      <c r="D18" s="123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4" t="s">
        <v>59</v>
      </c>
      <c r="B20" s="114"/>
      <c r="C20" s="114"/>
      <c r="D20" s="114"/>
    </row>
    <row r="21" spans="1:4" ht="96.75" customHeight="1">
      <c r="A21" s="113" t="s">
        <v>69</v>
      </c>
      <c r="B21" s="113"/>
      <c r="C21" s="113"/>
      <c r="D21" s="113"/>
    </row>
    <row r="22" spans="1:4" ht="67.5" customHeight="1">
      <c r="A22" s="113" t="s">
        <v>68</v>
      </c>
      <c r="B22" s="113"/>
      <c r="C22" s="113"/>
      <c r="D22" s="113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C18:D18"/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7" t="s">
        <v>11</v>
      </c>
      <c r="B1" s="117"/>
      <c r="C1" s="117"/>
      <c r="D1" s="117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февраль 2017 г.</v>
      </c>
    </row>
    <row r="5" spans="1:4" ht="39" customHeight="1">
      <c r="A5" s="124" t="s">
        <v>37</v>
      </c>
      <c r="B5" s="124"/>
      <c r="C5" s="124"/>
      <c r="D5" s="12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Vio</cp:lastModifiedBy>
  <cp:lastPrinted>2016-08-10T06:50:25Z</cp:lastPrinted>
  <dcterms:created xsi:type="dcterms:W3CDTF">2009-10-22T06:15:03Z</dcterms:created>
  <dcterms:modified xsi:type="dcterms:W3CDTF">2017-03-15T11:29:10Z</dcterms:modified>
  <cp:category/>
  <cp:version/>
  <cp:contentType/>
  <cp:contentStatus/>
</cp:coreProperties>
</file>