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21600" windowHeight="937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отпуск'!$A$1:$F$42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<sst xmlns="http://schemas.openxmlformats.org/spreadsheetml/2006/main" count="116" uniqueCount="76">
  <si>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</si>
  <si>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</si>
  <si>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</si>
  <si>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</si>
  <si>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</si>
  <si>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</si>
  <si>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</si>
  <si>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</si>
  <si>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</si>
  <si>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</si>
  <si>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</si>
  <si>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</si>
  <si>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</si>
  <si>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</si>
  <si>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</si>
  <si>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</si>
  <si>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</si>
  <si>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</si>
  <si>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</si>
  <si>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</si>
  <si>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</si>
  <si>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</si>
  <si>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</si>
  <si>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</si>
  <si>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</si>
  <si>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</si>
  <si>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</si>
  <si>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</si>
  <si>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</si>
  <si>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</si>
  <si>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</si>
  <si>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</si>
  <si>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</si>
  <si>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</si>
  <si>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</si>
  <si>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</si>
  <si>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</si>
  <si>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Доля покупки потерь по регулируемой цене, %</t>
  </si>
  <si>
    <t>Доля покупки потерь по нерегулируемой цене, %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</si>
  <si>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</si>
  <si>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</si>
  <si>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</si>
  <si>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</si>
  <si>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</si>
  <si>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</si>
  <si>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</si>
  <si>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</si>
  <si>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</si>
  <si>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</si>
  <si>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</si>
  <si>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</si>
  <si>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</si>
  <si>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</si>
  <si>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</si>
  <si>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</si>
  <si>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</si>
  <si>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</si>
  <si>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</si>
  <si>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</si>
  <si>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</si>
  <si>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</si>
  <si>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</si>
  <si>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</si>
  <si>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</si>
  <si>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</si>
  <si>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</si>
  <si>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</si>
  <si>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</si>
  <si>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</si>
  <si>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</si>
  <si>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</si>
  <si>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</si>
  <si>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</si>
  <si>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>Средневзвешенная цена на покупную электроэнергию (мощность) (публикуемая на сайте АО "Каббалкэнерго" - www.kabene.ru/), руб.МВт.ч.</t>
  </si>
  <si>
    <t xml:space="preserve">         Раскрытие информации в соответствии с абз. 22 п.б) Стандарта, Обществом осуществляется на собственном сайте в разделе "Клиентам/Тарифы для юридических лиц"</t>
  </si>
  <si>
    <t>ноябрь 2017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</si>
</sst>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3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3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4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4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4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4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5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6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7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9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0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1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2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3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6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1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35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4" fontId="69" fillId="53" borderId="0" xfId="0" applyNumberFormat="1" applyFont="1" applyFill="1" applyBorder="1" applyAlignment="1">
      <alignment/>
    </xf>
    <xf numFmtId="0" fontId="5" fillId="54" borderId="27" xfId="0" applyFont="1" applyFill="1" applyBorder="1" applyAlignment="1">
      <alignment horizontal="center" vertical="center"/>
    </xf>
    <xf numFmtId="0" fontId="5" fillId="54" borderId="19" xfId="0" applyFont="1" applyFill="1" applyBorder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2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8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6" borderId="19" xfId="0" applyFont="1" applyFill="1" applyBorder="1" applyAlignment="1" applyProtection="1">
      <alignment/>
      <protection locked="0"/>
    </xf>
    <xf numFmtId="176" fontId="70" fillId="0" borderId="0" xfId="0" applyNumberFormat="1" applyFont="1" applyFill="1" applyAlignment="1">
      <alignment horizontal="left" vertical="center" wrapText="1"/>
    </xf>
    <xf numFmtId="0" fontId="0" fillId="56" borderId="0" xfId="0" applyFill="1" applyAlignment="1">
      <alignment/>
    </xf>
    <xf numFmtId="174" fontId="92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2" fillId="0" borderId="19" xfId="0" applyNumberFormat="1" applyFont="1" applyFill="1" applyBorder="1" applyAlignment="1" applyProtection="1">
      <alignment/>
      <protection locked="0"/>
    </xf>
    <xf numFmtId="174" fontId="92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6" fillId="56" borderId="19" xfId="0" applyFont="1" applyFill="1" applyBorder="1" applyAlignment="1">
      <alignment/>
    </xf>
    <xf numFmtId="0" fontId="5" fillId="55" borderId="29" xfId="0" applyFont="1" applyFill="1" applyBorder="1" applyAlignment="1">
      <alignment horizontal="left" wrapText="1"/>
    </xf>
    <xf numFmtId="0" fontId="92" fillId="53" borderId="19" xfId="0" applyFont="1" applyFill="1" applyBorder="1" applyAlignment="1" applyProtection="1">
      <alignment/>
      <protection locked="0"/>
    </xf>
    <xf numFmtId="0" fontId="92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30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2" fillId="0" borderId="19" xfId="0" applyNumberFormat="1" applyFont="1" applyBorder="1" applyAlignment="1" applyProtection="1">
      <alignment horizontal="right"/>
      <protection locked="0"/>
    </xf>
    <xf numFmtId="174" fontId="71" fillId="0" borderId="0" xfId="0" applyNumberFormat="1" applyFont="1" applyAlignment="1">
      <alignment/>
    </xf>
    <xf numFmtId="0" fontId="71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8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5" fillId="54" borderId="19" xfId="0" applyFont="1" applyFill="1" applyBorder="1" applyAlignment="1">
      <alignment horizontal="left" vertical="center" wrapText="1"/>
    </xf>
    <xf numFmtId="2" fontId="5" fillId="58" borderId="19" xfId="0" applyNumberFormat="1" applyFont="1" applyFill="1" applyBorder="1" applyAlignment="1">
      <alignment horizontal="center" vertical="center"/>
    </xf>
    <xf numFmtId="0" fontId="92" fillId="58" borderId="19" xfId="0" applyFont="1" applyFill="1" applyBorder="1" applyAlignment="1">
      <alignment horizontal="center" vertical="center"/>
    </xf>
    <xf numFmtId="0" fontId="5" fillId="58" borderId="19" xfId="0" applyFont="1" applyFill="1" applyBorder="1" applyAlignment="1">
      <alignment horizontal="center" vertical="center"/>
    </xf>
    <xf numFmtId="2" fontId="92" fillId="58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 applyProtection="1">
      <alignment/>
      <protection locked="0"/>
    </xf>
    <xf numFmtId="2" fontId="6" fillId="56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1" xfId="0" applyFont="1" applyFill="1" applyBorder="1" applyAlignment="1">
      <alignment horizontal="center" vertical="center" wrapText="1"/>
    </xf>
    <xf numFmtId="0" fontId="5" fillId="57" borderId="29" xfId="0" applyFont="1" applyFill="1" applyBorder="1" applyAlignment="1">
      <alignment horizontal="center" vertical="center" wrapText="1"/>
    </xf>
    <xf numFmtId="174" fontId="92" fillId="56" borderId="19" xfId="0" applyNumberFormat="1" applyFont="1" applyFill="1" applyBorder="1" applyAlignment="1">
      <alignment/>
    </xf>
    <xf numFmtId="174" fontId="92" fillId="56" borderId="19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27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1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9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4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4" borderId="31" xfId="0" applyFont="1" applyFill="1" applyBorder="1" applyAlignment="1">
      <alignment horizontal="center" vertical="center" wrapText="1"/>
    </xf>
    <xf numFmtId="0" fontId="31" fillId="54" borderId="29" xfId="0" applyFont="1" applyFill="1" applyBorder="1" applyAlignment="1">
      <alignment horizontal="center" vertical="center" wrapText="1"/>
    </xf>
    <xf numFmtId="174" fontId="68" fillId="0" borderId="31" xfId="0" applyNumberFormat="1" applyFont="1" applyBorder="1" applyAlignment="1">
      <alignment horizontal="center" vertical="center"/>
    </xf>
    <xf numFmtId="174" fontId="68" fillId="0" borderId="29" xfId="0" applyNumberFormat="1" applyFont="1" applyBorder="1" applyAlignment="1">
      <alignment horizontal="center" vertical="center"/>
    </xf>
    <xf numFmtId="174" fontId="31" fillId="0" borderId="31" xfId="0" applyNumberFormat="1" applyFont="1" applyBorder="1" applyAlignment="1">
      <alignment horizontal="center" vertical="center"/>
    </xf>
    <xf numFmtId="174" fontId="31" fillId="0" borderId="29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Q78"/>
  <sheetViews>
    <sheetView tabSelected="1" zoomScale="82" zoomScaleNormal="82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G45" sqref="G45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27.125" style="0" customWidth="1"/>
    <col min="7" max="7" width="19.75390625" style="0" customWidth="1"/>
    <col min="8" max="8" width="16.375" style="0" customWidth="1"/>
    <col min="9" max="9" width="17.1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4.75390625" style="0" customWidth="1"/>
    <col min="14" max="34" width="7.75390625" style="0" customWidth="1"/>
  </cols>
  <sheetData>
    <row r="1" spans="1:11" ht="36" customHeight="1">
      <c r="A1" s="107" t="s">
        <v>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108" t="s">
        <v>35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9.5" customHeight="1">
      <c r="A6" s="16" t="s">
        <v>24</v>
      </c>
      <c r="B6" s="35" t="s">
        <v>75</v>
      </c>
      <c r="C6" s="2"/>
      <c r="D6" s="37"/>
      <c r="E6" s="37"/>
      <c r="F6" s="2" t="s">
        <v>62</v>
      </c>
      <c r="G6" s="2"/>
      <c r="H6" s="2"/>
      <c r="I6" s="2"/>
      <c r="J6" s="2"/>
      <c r="K6" s="86"/>
    </row>
    <row r="7" spans="1:11" ht="17.25" customHeight="1">
      <c r="A7" s="2"/>
      <c r="B7" s="2"/>
      <c r="C7" s="37"/>
      <c r="D7" s="37"/>
      <c r="E7" s="37"/>
      <c r="F7" s="37"/>
      <c r="G7" s="37"/>
      <c r="H7" s="37"/>
      <c r="I7" s="37"/>
      <c r="J7" s="37"/>
      <c r="K7" s="2"/>
    </row>
    <row r="8" spans="1:12" s="67" customFormat="1" ht="15" customHeight="1">
      <c r="A8" s="109" t="s">
        <v>0</v>
      </c>
      <c r="B8" s="111" t="s">
        <v>26</v>
      </c>
      <c r="C8" s="113" t="s">
        <v>27</v>
      </c>
      <c r="D8" s="114"/>
      <c r="E8" s="114"/>
      <c r="F8" s="114"/>
      <c r="G8" s="114"/>
      <c r="H8" s="114"/>
      <c r="I8" s="114"/>
      <c r="J8" s="115"/>
      <c r="K8" s="103" t="s">
        <v>1</v>
      </c>
      <c r="L8" s="104"/>
    </row>
    <row r="9" spans="1:12" s="67" customFormat="1" ht="62.25" customHeight="1">
      <c r="A9" s="110"/>
      <c r="B9" s="112"/>
      <c r="C9" s="80" t="s">
        <v>68</v>
      </c>
      <c r="D9" s="80" t="s">
        <v>61</v>
      </c>
      <c r="E9" s="80" t="s">
        <v>23</v>
      </c>
      <c r="F9" s="80" t="s">
        <v>60</v>
      </c>
      <c r="G9" s="80" t="s">
        <v>52</v>
      </c>
      <c r="H9" s="80" t="s">
        <v>48</v>
      </c>
      <c r="I9" s="80" t="s">
        <v>54</v>
      </c>
      <c r="J9" s="80" t="s">
        <v>59</v>
      </c>
      <c r="K9" s="80" t="s">
        <v>49</v>
      </c>
      <c r="L9" s="80" t="s">
        <v>51</v>
      </c>
    </row>
    <row r="10" spans="1:12" s="83" customFormat="1" ht="31.5">
      <c r="A10" s="81" t="s">
        <v>28</v>
      </c>
      <c r="B10" s="82">
        <f>B24+B25+B26+B27+B17+B34+B35+B36+B37</f>
        <v>56875.18899999999</v>
      </c>
      <c r="C10" s="82">
        <f>C24+C25+C26+C27+C17</f>
        <v>26369.348</v>
      </c>
      <c r="D10" s="82">
        <f aca="true" t="shared" si="0" ref="D10:I10">D24+D25+D26+D27+D17</f>
        <v>328.797</v>
      </c>
      <c r="E10" s="82">
        <f t="shared" si="0"/>
        <v>2788.84</v>
      </c>
      <c r="F10" s="82">
        <f>F24+F25+F26+F27+F17</f>
        <v>21651.587</v>
      </c>
      <c r="G10" s="82">
        <f t="shared" si="0"/>
        <v>617.717</v>
      </c>
      <c r="H10" s="82">
        <f t="shared" si="0"/>
        <v>3.224</v>
      </c>
      <c r="I10" s="82">
        <f t="shared" si="0"/>
        <v>0</v>
      </c>
      <c r="J10" s="82">
        <f>J24+J25+J26+J27+J17+J28</f>
        <v>436.799</v>
      </c>
      <c r="K10" s="41"/>
      <c r="L10" s="41"/>
    </row>
    <row r="11" spans="1:12" ht="12.75">
      <c r="A11" s="60" t="s">
        <v>41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31.5" customHeight="1">
      <c r="A12" s="61" t="s">
        <v>53</v>
      </c>
      <c r="B12" s="43">
        <f>SUM(B13:B16)</f>
        <v>27.220000000000002</v>
      </c>
      <c r="C12" s="43">
        <f>SUM(C13:C16)</f>
        <v>3.2190000000000003</v>
      </c>
      <c r="D12" s="43">
        <f aca="true" t="shared" si="1" ref="D12:J12">SUM(D13:D16)</f>
        <v>0</v>
      </c>
      <c r="E12" s="43">
        <f>SUM(E13:E16)</f>
        <v>2.146</v>
      </c>
      <c r="F12" s="43">
        <f>SUM(F13:F16)</f>
        <v>8.559</v>
      </c>
      <c r="G12" s="43">
        <f t="shared" si="1"/>
        <v>13.28</v>
      </c>
      <c r="H12" s="43">
        <f t="shared" si="1"/>
        <v>0.005</v>
      </c>
      <c r="I12" s="43">
        <f t="shared" si="1"/>
        <v>0</v>
      </c>
      <c r="J12" s="43">
        <f t="shared" si="1"/>
        <v>0.011</v>
      </c>
      <c r="K12" s="4"/>
      <c r="L12" s="4"/>
    </row>
    <row r="13" spans="1:12" ht="15">
      <c r="A13" s="61" t="s">
        <v>2</v>
      </c>
      <c r="B13" s="23">
        <f>SUM(C13:J13)</f>
        <v>2.061</v>
      </c>
      <c r="C13" s="33">
        <v>2.056</v>
      </c>
      <c r="D13" s="43">
        <v>0</v>
      </c>
      <c r="E13" s="43">
        <v>0</v>
      </c>
      <c r="F13" s="68">
        <v>0</v>
      </c>
      <c r="G13" s="43">
        <v>0</v>
      </c>
      <c r="H13" s="68">
        <v>0.005</v>
      </c>
      <c r="I13" s="62">
        <v>0</v>
      </c>
      <c r="J13" s="23">
        <v>0</v>
      </c>
      <c r="K13" s="34">
        <v>965409.65</v>
      </c>
      <c r="L13" s="65">
        <v>64401.72</v>
      </c>
    </row>
    <row r="14" spans="1:12" s="72" customFormat="1" ht="15">
      <c r="A14" s="61" t="s">
        <v>3</v>
      </c>
      <c r="B14" s="23">
        <f>SUM(C14:J14)</f>
        <v>0.078</v>
      </c>
      <c r="C14" s="48">
        <v>0.078</v>
      </c>
      <c r="D14" s="70">
        <v>0</v>
      </c>
      <c r="E14" s="70">
        <v>0</v>
      </c>
      <c r="F14" s="70">
        <v>0</v>
      </c>
      <c r="G14" s="70">
        <v>0</v>
      </c>
      <c r="H14" s="69">
        <v>0</v>
      </c>
      <c r="I14" s="75">
        <v>0</v>
      </c>
      <c r="J14" s="69">
        <v>0</v>
      </c>
      <c r="K14" s="100">
        <v>1137969.7</v>
      </c>
      <c r="L14" s="71" t="s">
        <v>50</v>
      </c>
    </row>
    <row r="15" spans="1:12" ht="15">
      <c r="A15" s="61" t="s">
        <v>4</v>
      </c>
      <c r="B15" s="23">
        <f>SUM(C15:J15)</f>
        <v>24.286</v>
      </c>
      <c r="C15" s="33">
        <v>0.563</v>
      </c>
      <c r="D15" s="23">
        <v>0</v>
      </c>
      <c r="E15" s="73">
        <v>2.135</v>
      </c>
      <c r="F15" s="68">
        <v>8.308</v>
      </c>
      <c r="G15" s="74">
        <v>13.28</v>
      </c>
      <c r="H15" s="23">
        <v>0</v>
      </c>
      <c r="I15" s="62">
        <v>0</v>
      </c>
      <c r="J15" s="23">
        <v>0</v>
      </c>
      <c r="K15" s="34">
        <v>1293548.13</v>
      </c>
      <c r="L15" s="44" t="s">
        <v>50</v>
      </c>
    </row>
    <row r="16" spans="1:12" ht="15">
      <c r="A16" s="61" t="s">
        <v>5</v>
      </c>
      <c r="B16" s="23">
        <f>SUM(C16:J16)</f>
        <v>0.795</v>
      </c>
      <c r="C16" s="33">
        <v>0.522</v>
      </c>
      <c r="D16" s="23">
        <v>0</v>
      </c>
      <c r="E16" s="73">
        <v>0.011</v>
      </c>
      <c r="F16" s="73">
        <v>0.251</v>
      </c>
      <c r="G16" s="23">
        <v>0</v>
      </c>
      <c r="H16" s="23">
        <v>0</v>
      </c>
      <c r="I16" s="62">
        <v>0</v>
      </c>
      <c r="J16" s="105">
        <v>0.011</v>
      </c>
      <c r="K16" s="34">
        <v>1047814.74</v>
      </c>
      <c r="L16" s="44" t="s">
        <v>50</v>
      </c>
    </row>
    <row r="17" spans="1:12" ht="30">
      <c r="A17" s="61" t="s">
        <v>42</v>
      </c>
      <c r="B17" s="43">
        <f>SUM(B18:B21)</f>
        <v>3559.288</v>
      </c>
      <c r="C17" s="43">
        <f>SUM(C18:C21)</f>
        <v>2091.018</v>
      </c>
      <c r="D17" s="43">
        <f aca="true" t="shared" si="2" ref="C17:I17">SUM(D18:D21)</f>
        <v>0</v>
      </c>
      <c r="E17" s="43">
        <f t="shared" si="2"/>
        <v>1465.046</v>
      </c>
      <c r="F17" s="43">
        <f>SUM(F18:F21)</f>
        <v>0</v>
      </c>
      <c r="G17" s="43">
        <f t="shared" si="2"/>
        <v>0</v>
      </c>
      <c r="H17" s="43">
        <f t="shared" si="2"/>
        <v>3.224</v>
      </c>
      <c r="I17" s="43">
        <f t="shared" si="2"/>
        <v>0</v>
      </c>
      <c r="J17" s="43">
        <f>SUM(J18:J21)</f>
        <v>0</v>
      </c>
      <c r="K17" s="4"/>
      <c r="L17" s="4"/>
    </row>
    <row r="18" spans="1:12" ht="15">
      <c r="A18" s="61" t="s">
        <v>2</v>
      </c>
      <c r="B18" s="23">
        <f>SUM(C18:J18)</f>
        <v>1338.716</v>
      </c>
      <c r="C18" s="68">
        <v>1335.492</v>
      </c>
      <c r="D18" s="23">
        <v>0</v>
      </c>
      <c r="E18" s="43">
        <v>0</v>
      </c>
      <c r="F18" s="70">
        <v>0</v>
      </c>
      <c r="G18" s="43">
        <v>0</v>
      </c>
      <c r="H18" s="42">
        <v>3.224</v>
      </c>
      <c r="I18" s="62">
        <v>0</v>
      </c>
      <c r="J18" s="23">
        <v>0</v>
      </c>
      <c r="K18" s="76">
        <v>132.73</v>
      </c>
      <c r="L18" s="79">
        <v>1761.26</v>
      </c>
    </row>
    <row r="19" spans="1:17" s="72" customFormat="1" ht="15">
      <c r="A19" s="61" t="s">
        <v>3</v>
      </c>
      <c r="B19" s="69">
        <f>SUM(C19:J19)</f>
        <v>51.709</v>
      </c>
      <c r="C19" s="73">
        <v>51.709</v>
      </c>
      <c r="D19" s="69">
        <v>0</v>
      </c>
      <c r="E19" s="70">
        <v>0</v>
      </c>
      <c r="F19" s="70">
        <v>0</v>
      </c>
      <c r="G19" s="70">
        <v>0</v>
      </c>
      <c r="H19" s="23">
        <v>0</v>
      </c>
      <c r="I19" s="75">
        <v>0</v>
      </c>
      <c r="J19" s="69">
        <v>0</v>
      </c>
      <c r="K19" s="101">
        <v>169.6</v>
      </c>
      <c r="L19" s="71" t="s">
        <v>50</v>
      </c>
      <c r="O19"/>
      <c r="P19"/>
      <c r="Q19"/>
    </row>
    <row r="20" spans="1:17" ht="15">
      <c r="A20" s="61" t="s">
        <v>4</v>
      </c>
      <c r="B20" s="23">
        <f>SUM(C20:J20)</f>
        <v>1821.378</v>
      </c>
      <c r="C20" s="33">
        <v>363.674</v>
      </c>
      <c r="D20" s="23">
        <v>0</v>
      </c>
      <c r="E20" s="106">
        <v>1457.704</v>
      </c>
      <c r="F20" s="105">
        <v>0</v>
      </c>
      <c r="G20" s="105">
        <v>0</v>
      </c>
      <c r="H20" s="23">
        <v>0</v>
      </c>
      <c r="I20" s="62">
        <v>0</v>
      </c>
      <c r="J20" s="23">
        <v>0</v>
      </c>
      <c r="K20" s="76">
        <v>342.89</v>
      </c>
      <c r="L20" s="44" t="s">
        <v>50</v>
      </c>
      <c r="O20" s="72"/>
      <c r="P20" s="72"/>
      <c r="Q20" s="72"/>
    </row>
    <row r="21" spans="1:15" ht="15">
      <c r="A21" s="61" t="s">
        <v>5</v>
      </c>
      <c r="B21" s="23">
        <f>SUM(C21:J21)</f>
        <v>347.48499999999996</v>
      </c>
      <c r="C21" s="33">
        <v>340.143</v>
      </c>
      <c r="D21" s="23">
        <v>0</v>
      </c>
      <c r="E21" s="105">
        <v>7.342</v>
      </c>
      <c r="F21" s="105">
        <v>0</v>
      </c>
      <c r="G21" s="23">
        <v>0</v>
      </c>
      <c r="H21" s="23">
        <v>0</v>
      </c>
      <c r="I21" s="62">
        <v>0</v>
      </c>
      <c r="J21" s="105"/>
      <c r="K21" s="76">
        <v>500.21</v>
      </c>
      <c r="L21" s="44" t="s">
        <v>50</v>
      </c>
      <c r="O21" t="s">
        <v>62</v>
      </c>
    </row>
    <row r="22" spans="1:15" ht="15">
      <c r="A22" s="77"/>
      <c r="B22" s="23"/>
      <c r="C22" s="33"/>
      <c r="D22" s="23"/>
      <c r="E22" s="74"/>
      <c r="F22" s="74"/>
      <c r="G22" s="23"/>
      <c r="H22" s="23"/>
      <c r="I22" s="62"/>
      <c r="J22" s="74"/>
      <c r="K22" s="76"/>
      <c r="L22" s="44"/>
      <c r="O22" t="s">
        <v>62</v>
      </c>
    </row>
    <row r="23" spans="1:17" s="94" customFormat="1" ht="15.75">
      <c r="A23" s="91" t="s">
        <v>43</v>
      </c>
      <c r="B23" s="92">
        <f>SUM(B24:B27)</f>
        <v>48629.10999999999</v>
      </c>
      <c r="C23" s="92">
        <f aca="true" t="shared" si="3" ref="C23:J23">SUM(C24:C27)</f>
        <v>24278.33</v>
      </c>
      <c r="D23" s="92">
        <f t="shared" si="3"/>
        <v>328.797</v>
      </c>
      <c r="E23" s="92">
        <f t="shared" si="3"/>
        <v>1323.7940000000003</v>
      </c>
      <c r="F23" s="92">
        <f t="shared" si="3"/>
        <v>21651.587</v>
      </c>
      <c r="G23" s="92">
        <f t="shared" si="3"/>
        <v>617.717</v>
      </c>
      <c r="H23" s="92">
        <f t="shared" si="3"/>
        <v>0</v>
      </c>
      <c r="I23" s="92">
        <f t="shared" si="3"/>
        <v>0</v>
      </c>
      <c r="J23" s="92">
        <f t="shared" si="3"/>
        <v>428.885</v>
      </c>
      <c r="K23" s="93"/>
      <c r="L23" s="93"/>
      <c r="O23"/>
      <c r="P23"/>
      <c r="Q23"/>
    </row>
    <row r="24" spans="1:17" ht="15">
      <c r="A24" s="61" t="s">
        <v>2</v>
      </c>
      <c r="B24" s="23">
        <f>SUM(C24:J24)</f>
        <v>5275.352</v>
      </c>
      <c r="C24" s="48">
        <v>4265.864</v>
      </c>
      <c r="D24" s="39">
        <v>132.211</v>
      </c>
      <c r="E24" s="39">
        <v>0</v>
      </c>
      <c r="F24" s="39">
        <v>877.277</v>
      </c>
      <c r="G24" s="39">
        <v>0</v>
      </c>
      <c r="H24" s="46">
        <v>0</v>
      </c>
      <c r="I24" s="63">
        <v>0</v>
      </c>
      <c r="J24" s="46">
        <v>0</v>
      </c>
      <c r="K24" s="34">
        <v>2064.16</v>
      </c>
      <c r="L24" s="44" t="s">
        <v>50</v>
      </c>
      <c r="O24" s="72"/>
      <c r="P24" s="72" t="s">
        <v>62</v>
      </c>
      <c r="Q24" s="72"/>
    </row>
    <row r="25" spans="1:12" ht="15">
      <c r="A25" s="61" t="s">
        <v>3</v>
      </c>
      <c r="B25" s="23">
        <f>SUM(C25:J25)</f>
        <v>1042.451</v>
      </c>
      <c r="C25" s="48">
        <v>1007.606</v>
      </c>
      <c r="D25" s="40">
        <v>34.845</v>
      </c>
      <c r="E25" s="39">
        <v>0</v>
      </c>
      <c r="F25" s="39">
        <v>0</v>
      </c>
      <c r="G25" s="39">
        <v>0</v>
      </c>
      <c r="H25" s="45">
        <v>0</v>
      </c>
      <c r="I25" s="64">
        <v>0</v>
      </c>
      <c r="J25" s="45">
        <v>0</v>
      </c>
      <c r="K25" s="34">
        <v>2215.81</v>
      </c>
      <c r="L25" s="44" t="s">
        <v>50</v>
      </c>
    </row>
    <row r="26" spans="1:12" ht="15">
      <c r="A26" s="61" t="s">
        <v>4</v>
      </c>
      <c r="B26" s="23">
        <f>SUM(C26:J26)</f>
        <v>25268.213999999996</v>
      </c>
      <c r="C26" s="48">
        <v>10140.12</v>
      </c>
      <c r="D26" s="40">
        <v>21.527</v>
      </c>
      <c r="E26" s="90">
        <f>2102.222-E20</f>
        <v>644.5180000000003</v>
      </c>
      <c r="F26" s="39">
        <v>13861.221</v>
      </c>
      <c r="G26" s="39">
        <v>254.851</v>
      </c>
      <c r="H26" s="45">
        <v>0</v>
      </c>
      <c r="I26" s="39">
        <v>0</v>
      </c>
      <c r="J26" s="58">
        <v>345.977</v>
      </c>
      <c r="K26" s="34">
        <v>2680.07</v>
      </c>
      <c r="L26" s="44" t="s">
        <v>50</v>
      </c>
    </row>
    <row r="27" spans="1:12" ht="15">
      <c r="A27" s="61" t="s">
        <v>5</v>
      </c>
      <c r="B27" s="23">
        <f>SUM(C27:J27)</f>
        <v>17043.092999999997</v>
      </c>
      <c r="C27" s="48">
        <v>8864.74</v>
      </c>
      <c r="D27" s="40">
        <v>140.214</v>
      </c>
      <c r="E27" s="90">
        <f>686.618-E21</f>
        <v>679.2760000000001</v>
      </c>
      <c r="F27" s="39">
        <v>6913.089</v>
      </c>
      <c r="G27" s="39">
        <v>362.866</v>
      </c>
      <c r="H27" s="45">
        <v>0</v>
      </c>
      <c r="I27" s="39">
        <v>0</v>
      </c>
      <c r="J27" s="58">
        <v>82.908</v>
      </c>
      <c r="K27" s="34">
        <v>3443.78</v>
      </c>
      <c r="L27" s="44" t="s">
        <v>50</v>
      </c>
    </row>
    <row r="28" spans="1:12" ht="15.75">
      <c r="A28" s="59" t="s">
        <v>6</v>
      </c>
      <c r="B28" s="22">
        <f>B29+B30+B31</f>
        <v>36538.54400000001</v>
      </c>
      <c r="C28" s="22">
        <f aca="true" t="shared" si="4" ref="C28:J28">C29+C30+C31</f>
        <v>23318.542</v>
      </c>
      <c r="D28" s="22">
        <f t="shared" si="4"/>
        <v>155.8</v>
      </c>
      <c r="E28" s="22">
        <f>E29+E30+E31</f>
        <v>872.6699999999998</v>
      </c>
      <c r="F28" s="22">
        <f t="shared" si="4"/>
        <v>12162.348</v>
      </c>
      <c r="G28" s="22">
        <f t="shared" si="4"/>
        <v>21.27</v>
      </c>
      <c r="H28" s="22">
        <f t="shared" si="4"/>
        <v>0</v>
      </c>
      <c r="I28" s="22">
        <f t="shared" si="4"/>
        <v>0</v>
      </c>
      <c r="J28" s="22">
        <f t="shared" si="4"/>
        <v>7.914</v>
      </c>
      <c r="K28" s="4"/>
      <c r="L28" s="41"/>
    </row>
    <row r="29" spans="1:12" ht="15">
      <c r="A29" s="61" t="s">
        <v>7</v>
      </c>
      <c r="B29" s="23">
        <f>SUM(C29:J29)</f>
        <v>16862.920000000002</v>
      </c>
      <c r="C29" s="102">
        <f>5383.111+608.505</f>
        <v>5991.616</v>
      </c>
      <c r="D29" s="40">
        <f>92.401+2.789</f>
        <v>95.19</v>
      </c>
      <c r="E29" s="90">
        <f>739.555+32.054</f>
        <v>771.6089999999999</v>
      </c>
      <c r="F29" s="65">
        <f>9210.374+784.477</f>
        <v>9994.851</v>
      </c>
      <c r="G29" s="78">
        <v>1.74</v>
      </c>
      <c r="H29" s="45">
        <v>0</v>
      </c>
      <c r="I29" s="64">
        <v>0</v>
      </c>
      <c r="J29" s="58">
        <v>7.914</v>
      </c>
      <c r="K29" s="34">
        <v>2092</v>
      </c>
      <c r="L29" s="44" t="s">
        <v>50</v>
      </c>
    </row>
    <row r="30" spans="1:12" ht="24" customHeight="1">
      <c r="A30" s="61" t="s">
        <v>8</v>
      </c>
      <c r="B30" s="23">
        <f>SUM(C30:J30)</f>
        <v>18401.284000000003</v>
      </c>
      <c r="C30" s="102">
        <f>17046.168+257.042</f>
        <v>17303.210000000003</v>
      </c>
      <c r="D30" s="40">
        <f>39.628+20.982</f>
        <v>60.61</v>
      </c>
      <c r="E30" s="90">
        <f>80.712+7.146</f>
        <v>87.858</v>
      </c>
      <c r="F30" s="39">
        <f>882.205+47.871</f>
        <v>930.076</v>
      </c>
      <c r="G30" s="78">
        <f>16.486+3.044</f>
        <v>19.53</v>
      </c>
      <c r="H30" s="45">
        <v>0</v>
      </c>
      <c r="I30" s="64">
        <v>0</v>
      </c>
      <c r="J30" s="45">
        <v>0</v>
      </c>
      <c r="K30" s="34">
        <v>1181</v>
      </c>
      <c r="L30" s="44" t="s">
        <v>50</v>
      </c>
    </row>
    <row r="31" spans="1:12" ht="15">
      <c r="A31" s="61" t="s">
        <v>9</v>
      </c>
      <c r="B31" s="23">
        <f>SUM(C31:J31)</f>
        <v>1274.3400000000001</v>
      </c>
      <c r="C31" s="49">
        <v>23.716</v>
      </c>
      <c r="D31" s="40">
        <v>0</v>
      </c>
      <c r="E31" s="40">
        <v>13.203</v>
      </c>
      <c r="F31" s="40">
        <v>1237.421</v>
      </c>
      <c r="G31" s="78">
        <v>0</v>
      </c>
      <c r="H31" s="45">
        <v>0</v>
      </c>
      <c r="I31" s="64">
        <v>0</v>
      </c>
      <c r="J31" s="45">
        <v>0</v>
      </c>
      <c r="K31" s="34">
        <v>1181</v>
      </c>
      <c r="L31" s="44" t="s">
        <v>50</v>
      </c>
    </row>
    <row r="32" spans="1:12" ht="15">
      <c r="A32" s="61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5.75">
      <c r="A33" s="84" t="s">
        <v>72</v>
      </c>
      <c r="B33" s="45">
        <f>SUM(B34:B37)</f>
        <v>4686.791</v>
      </c>
      <c r="C33" s="45">
        <f>SUM(C34:C37)</f>
        <v>3789.3480000000004</v>
      </c>
      <c r="D33" s="45">
        <f aca="true" t="shared" si="5" ref="C33:J33">SUM(D34:D37)</f>
        <v>515.074</v>
      </c>
      <c r="E33" s="45">
        <f t="shared" si="5"/>
        <v>77.313</v>
      </c>
      <c r="F33" s="45">
        <f t="shared" si="5"/>
        <v>0</v>
      </c>
      <c r="G33" s="45">
        <f t="shared" si="5"/>
        <v>13.28</v>
      </c>
      <c r="H33" s="45">
        <f t="shared" si="5"/>
        <v>161.717</v>
      </c>
      <c r="I33" s="45">
        <f t="shared" si="5"/>
        <v>130.059</v>
      </c>
      <c r="J33" s="45">
        <f t="shared" si="5"/>
        <v>0</v>
      </c>
      <c r="K33" s="34"/>
      <c r="L33" s="44"/>
    </row>
    <row r="34" spans="1:12" ht="15">
      <c r="A34" s="61" t="s">
        <v>2</v>
      </c>
      <c r="B34" s="23">
        <f>SUM(C34:J34)</f>
        <v>3187.4030000000002</v>
      </c>
      <c r="C34" s="49">
        <v>2510.612</v>
      </c>
      <c r="D34" s="40">
        <v>515.074</v>
      </c>
      <c r="E34" s="40">
        <v>0</v>
      </c>
      <c r="F34" s="40">
        <v>0</v>
      </c>
      <c r="G34" s="78">
        <v>0</v>
      </c>
      <c r="H34" s="58">
        <v>161.717</v>
      </c>
      <c r="I34" s="87">
        <v>0</v>
      </c>
      <c r="J34" s="45">
        <v>0</v>
      </c>
      <c r="K34" s="34"/>
      <c r="L34" s="44"/>
    </row>
    <row r="35" spans="1:12" ht="15">
      <c r="A35" s="61" t="s">
        <v>3</v>
      </c>
      <c r="B35" s="23">
        <f>SUM(C35:J35)</f>
        <v>265.392</v>
      </c>
      <c r="C35" s="49">
        <v>265.392</v>
      </c>
      <c r="D35">
        <v>0</v>
      </c>
      <c r="E35" s="40">
        <v>0</v>
      </c>
      <c r="F35" s="40">
        <v>0</v>
      </c>
      <c r="G35" s="78">
        <v>0</v>
      </c>
      <c r="H35" s="58">
        <v>0</v>
      </c>
      <c r="I35" s="87">
        <v>0</v>
      </c>
      <c r="J35" s="45">
        <v>0</v>
      </c>
      <c r="K35" s="34"/>
      <c r="L35" s="44"/>
    </row>
    <row r="36" spans="1:12" ht="15">
      <c r="A36" s="61" t="s">
        <v>4</v>
      </c>
      <c r="B36" s="23">
        <f>SUM(C36:J36)</f>
        <v>1137.654</v>
      </c>
      <c r="C36" s="48">
        <v>1003.363</v>
      </c>
      <c r="D36" s="40">
        <v>0</v>
      </c>
      <c r="E36" s="40">
        <v>0</v>
      </c>
      <c r="F36" s="40">
        <v>0</v>
      </c>
      <c r="G36" s="78">
        <v>13.28</v>
      </c>
      <c r="H36" s="58">
        <v>0</v>
      </c>
      <c r="I36" s="58">
        <v>121.011</v>
      </c>
      <c r="J36" s="45">
        <v>0</v>
      </c>
      <c r="K36" s="34"/>
      <c r="L36" s="44"/>
    </row>
    <row r="37" spans="1:12" ht="15">
      <c r="A37" s="61" t="s">
        <v>5</v>
      </c>
      <c r="B37" s="23">
        <f>SUM(C37:J37)</f>
        <v>96.342</v>
      </c>
      <c r="C37" s="85">
        <v>9.981</v>
      </c>
      <c r="D37" s="40">
        <v>0</v>
      </c>
      <c r="E37" s="40">
        <v>77.313</v>
      </c>
      <c r="F37" s="40">
        <v>0</v>
      </c>
      <c r="G37" s="78">
        <v>0</v>
      </c>
      <c r="H37" s="58">
        <v>0</v>
      </c>
      <c r="I37" s="58">
        <v>9.048</v>
      </c>
      <c r="J37" s="45">
        <v>0</v>
      </c>
      <c r="K37" s="34"/>
      <c r="L37" s="44"/>
    </row>
    <row r="38" spans="1:12" ht="15.75">
      <c r="A38" s="59" t="s">
        <v>6</v>
      </c>
      <c r="B38" s="23">
        <f>B39</f>
        <v>22.67</v>
      </c>
      <c r="C38" s="23">
        <f aca="true" t="shared" si="6" ref="C38:J38">C39</f>
        <v>22.67</v>
      </c>
      <c r="D38" s="23">
        <f t="shared" si="6"/>
        <v>0</v>
      </c>
      <c r="E38" s="23">
        <f t="shared" si="6"/>
        <v>0</v>
      </c>
      <c r="F38" s="23">
        <f t="shared" si="6"/>
        <v>0</v>
      </c>
      <c r="G38" s="23">
        <f t="shared" si="6"/>
        <v>0</v>
      </c>
      <c r="H38" s="23">
        <f t="shared" si="6"/>
        <v>0</v>
      </c>
      <c r="I38" s="23">
        <f t="shared" si="6"/>
        <v>0</v>
      </c>
      <c r="J38" s="23">
        <f t="shared" si="6"/>
        <v>0</v>
      </c>
      <c r="K38" s="34"/>
      <c r="L38" s="44"/>
    </row>
    <row r="39" spans="1:12" ht="15">
      <c r="A39" s="61" t="s">
        <v>8</v>
      </c>
      <c r="B39" s="23">
        <f>SUM(C39:J39)</f>
        <v>22.67</v>
      </c>
      <c r="C39" s="49">
        <v>22.67</v>
      </c>
      <c r="D39" s="40">
        <v>0</v>
      </c>
      <c r="E39" s="40">
        <v>0</v>
      </c>
      <c r="F39" s="40">
        <v>0</v>
      </c>
      <c r="G39" s="78">
        <v>0</v>
      </c>
      <c r="H39" s="45">
        <v>0</v>
      </c>
      <c r="I39" s="64">
        <v>0</v>
      </c>
      <c r="J39" s="45">
        <v>0</v>
      </c>
      <c r="K39" s="34"/>
      <c r="L39" s="44"/>
    </row>
    <row r="40" spans="1:12" ht="34.5" customHeight="1">
      <c r="A40" s="59" t="s">
        <v>29</v>
      </c>
      <c r="B40" s="47">
        <f>B33+B28+B23+B17+B38</f>
        <v>93436.403</v>
      </c>
      <c r="C40" s="47">
        <f>C28+C23+C17+C38</f>
        <v>49710.56</v>
      </c>
      <c r="D40" s="47">
        <f>D28+D23+D17+D38</f>
        <v>484.59700000000004</v>
      </c>
      <c r="E40" s="47">
        <f aca="true" t="shared" si="7" ref="E40:J40">E33+E28+E23+E17+E38</f>
        <v>3738.8230000000003</v>
      </c>
      <c r="F40" s="47">
        <f t="shared" si="7"/>
        <v>33813.935</v>
      </c>
      <c r="G40" s="47">
        <f t="shared" si="7"/>
        <v>652.2669999999999</v>
      </c>
      <c r="H40" s="47">
        <f>H18</f>
        <v>3.224</v>
      </c>
      <c r="I40" s="47">
        <v>0</v>
      </c>
      <c r="J40" s="47">
        <f>J33+J28+J23+J17+J38</f>
        <v>436.799</v>
      </c>
      <c r="K40" s="4"/>
      <c r="L40" s="41"/>
    </row>
    <row r="41" spans="2:5" ht="16.5" customHeight="1">
      <c r="B41" s="38"/>
      <c r="C41" s="38"/>
      <c r="D41" s="89"/>
      <c r="E41" s="38"/>
    </row>
    <row r="42" spans="1:10" ht="21.75" customHeight="1">
      <c r="A42" s="12"/>
      <c r="B42" s="38"/>
      <c r="C42" s="38"/>
      <c r="D42" s="38"/>
      <c r="E42" s="38"/>
      <c r="F42" s="38"/>
      <c r="G42" s="38"/>
      <c r="H42" s="38"/>
      <c r="I42" s="38"/>
      <c r="J42" s="38"/>
    </row>
    <row r="43" spans="2:10" ht="20.25">
      <c r="B43" s="88"/>
      <c r="C43" s="38"/>
      <c r="D43" s="38"/>
      <c r="E43" s="38"/>
      <c r="F43" s="38"/>
      <c r="G43" s="38"/>
      <c r="H43" s="38"/>
      <c r="I43" s="38"/>
      <c r="J43" s="38"/>
    </row>
    <row r="44" spans="2:10" ht="20.25">
      <c r="B44" s="88"/>
      <c r="C44" s="38"/>
      <c r="D44" s="38"/>
      <c r="E44" s="38"/>
      <c r="F44" s="38"/>
      <c r="G44" s="38"/>
      <c r="H44" s="38"/>
      <c r="I44" s="38"/>
      <c r="J44" s="38"/>
    </row>
    <row r="45" spans="2:10" ht="20.25">
      <c r="B45" s="88"/>
      <c r="C45" s="38"/>
      <c r="D45" s="38"/>
      <c r="E45" s="38"/>
      <c r="F45" s="38"/>
      <c r="G45" s="38"/>
      <c r="H45" s="38"/>
      <c r="I45" s="38"/>
      <c r="J45" s="38"/>
    </row>
    <row r="46" spans="2:10" ht="20.25">
      <c r="B46" s="89"/>
      <c r="C46" s="38"/>
      <c r="D46" s="38"/>
      <c r="E46" s="38"/>
      <c r="F46" s="38"/>
      <c r="G46" s="38"/>
      <c r="H46" s="38"/>
      <c r="I46" s="38"/>
      <c r="J46" s="38"/>
    </row>
    <row r="47" spans="2:10" ht="20.25">
      <c r="B47" s="89"/>
      <c r="C47" s="38"/>
      <c r="D47" s="38"/>
      <c r="E47" s="38"/>
      <c r="F47" s="38"/>
      <c r="G47" s="38"/>
      <c r="H47" s="38"/>
      <c r="I47" s="38"/>
      <c r="J47" s="38"/>
    </row>
    <row r="48" spans="2:10" ht="20.25">
      <c r="B48" s="88"/>
      <c r="C48" s="38"/>
      <c r="D48" s="38"/>
      <c r="E48" s="38"/>
      <c r="F48" s="38"/>
      <c r="G48" s="38"/>
      <c r="H48" s="38"/>
      <c r="I48" s="38"/>
      <c r="J48" s="38"/>
    </row>
    <row r="49" spans="2:10" ht="20.25">
      <c r="B49" s="89"/>
      <c r="C49" s="38"/>
      <c r="D49" s="38"/>
      <c r="E49" s="38"/>
      <c r="F49" s="38"/>
      <c r="G49" s="38"/>
      <c r="H49" s="38"/>
      <c r="I49" s="38"/>
      <c r="J49" s="38"/>
    </row>
    <row r="50" spans="3:10" ht="12.75">
      <c r="C50" s="38"/>
      <c r="D50" s="38"/>
      <c r="E50" s="38"/>
      <c r="F50" s="38"/>
      <c r="G50" s="38"/>
      <c r="H50" s="38"/>
      <c r="I50" s="38"/>
      <c r="J50" s="38"/>
    </row>
    <row r="51" spans="3:10" ht="12.75">
      <c r="C51" s="38"/>
      <c r="D51" s="38"/>
      <c r="E51" s="38"/>
      <c r="F51" s="38"/>
      <c r="G51" s="38"/>
      <c r="H51" s="38"/>
      <c r="I51" s="38"/>
      <c r="J51" s="38"/>
    </row>
    <row r="52" spans="3:10" ht="12.75">
      <c r="C52" s="38"/>
      <c r="D52" s="38"/>
      <c r="E52" s="38"/>
      <c r="F52" s="38"/>
      <c r="G52" s="38"/>
      <c r="H52" s="38"/>
      <c r="I52" s="38"/>
      <c r="J52" s="38"/>
    </row>
    <row r="53" spans="3:10" ht="12.75">
      <c r="C53" s="38"/>
      <c r="D53" s="38"/>
      <c r="E53" s="38"/>
      <c r="F53" s="38"/>
      <c r="G53" s="38"/>
      <c r="H53" s="38"/>
      <c r="I53" s="38"/>
      <c r="J53" s="38"/>
    </row>
    <row r="54" spans="3:10" ht="12.75">
      <c r="C54" s="38"/>
      <c r="D54" s="38"/>
      <c r="E54" s="38"/>
      <c r="F54" s="38"/>
      <c r="G54" s="38"/>
      <c r="H54" s="38"/>
      <c r="I54" s="38"/>
      <c r="J54" s="38"/>
    </row>
    <row r="55" spans="3:10" ht="12.75">
      <c r="C55" s="38"/>
      <c r="D55" s="38"/>
      <c r="E55" s="38"/>
      <c r="F55" s="38"/>
      <c r="G55" s="38"/>
      <c r="H55" s="38"/>
      <c r="I55" s="38"/>
      <c r="J55" s="38"/>
    </row>
    <row r="56" spans="3:10" ht="12.75">
      <c r="C56" s="38"/>
      <c r="D56" s="38"/>
      <c r="E56" s="38"/>
      <c r="F56" s="38"/>
      <c r="G56" s="38"/>
      <c r="H56" s="38"/>
      <c r="I56" s="38"/>
      <c r="J56" s="38"/>
    </row>
    <row r="57" spans="3:10" ht="12.75">
      <c r="C57" s="38"/>
      <c r="D57" s="38"/>
      <c r="E57" s="38"/>
      <c r="F57" s="38"/>
      <c r="G57" s="38"/>
      <c r="H57" s="38"/>
      <c r="I57" s="38"/>
      <c r="J57" s="38"/>
    </row>
    <row r="58" spans="3:10" ht="12.75">
      <c r="C58" s="38"/>
      <c r="D58" s="38"/>
      <c r="E58" s="38"/>
      <c r="F58" s="38"/>
      <c r="G58" s="38"/>
      <c r="H58" s="38"/>
      <c r="I58" s="38"/>
      <c r="J58" s="38"/>
    </row>
    <row r="59" spans="3:10" ht="12.75">
      <c r="C59" s="38"/>
      <c r="D59" s="38"/>
      <c r="E59" s="38"/>
      <c r="F59" s="38"/>
      <c r="G59" s="38"/>
      <c r="H59" s="38"/>
      <c r="I59" s="38"/>
      <c r="J59" s="38"/>
    </row>
    <row r="60" spans="3:10" ht="12.75">
      <c r="C60" s="38"/>
      <c r="D60" s="38"/>
      <c r="E60" s="38"/>
      <c r="F60" s="38"/>
      <c r="G60" s="38"/>
      <c r="H60" s="38"/>
      <c r="I60" s="38"/>
      <c r="J60" s="38"/>
    </row>
    <row r="61" spans="3:10" ht="12.75">
      <c r="C61" s="38"/>
      <c r="D61" s="38"/>
      <c r="E61" s="38"/>
      <c r="F61" s="38"/>
      <c r="G61" s="38"/>
      <c r="H61" s="38"/>
      <c r="I61" s="38"/>
      <c r="J61" s="38"/>
    </row>
    <row r="62" spans="3:10" ht="12.75">
      <c r="C62" s="38"/>
      <c r="D62" s="38"/>
      <c r="E62" s="38"/>
      <c r="F62" s="38"/>
      <c r="G62" s="38"/>
      <c r="H62" s="38"/>
      <c r="I62" s="38"/>
      <c r="J62" s="38"/>
    </row>
    <row r="63" spans="3:10" ht="12.75">
      <c r="C63" s="38"/>
      <c r="D63" s="38"/>
      <c r="E63" s="38"/>
      <c r="F63" s="38"/>
      <c r="G63" s="38"/>
      <c r="H63" s="38"/>
      <c r="I63" s="38"/>
      <c r="J63" s="38"/>
    </row>
    <row r="64" spans="3:10" ht="12.75">
      <c r="C64" s="38"/>
      <c r="D64" s="38"/>
      <c r="E64" s="38"/>
      <c r="F64" s="38"/>
      <c r="G64" s="38"/>
      <c r="H64" s="38"/>
      <c r="I64" s="38"/>
      <c r="J64" s="38"/>
    </row>
    <row r="65" spans="3:10" ht="12.75">
      <c r="C65" s="38"/>
      <c r="D65" s="38"/>
      <c r="E65" s="38"/>
      <c r="F65" s="38"/>
      <c r="G65" s="38"/>
      <c r="H65" s="38"/>
      <c r="I65" s="38"/>
      <c r="J65" s="38"/>
    </row>
    <row r="66" spans="3:10" ht="12.75">
      <c r="C66" s="38"/>
      <c r="D66" s="38"/>
      <c r="E66" s="38"/>
      <c r="F66" s="38"/>
      <c r="G66" s="38"/>
      <c r="H66" s="38"/>
      <c r="I66" s="38"/>
      <c r="J66" s="38"/>
    </row>
    <row r="67" spans="3:10" ht="12.75">
      <c r="C67" s="38"/>
      <c r="D67" s="38"/>
      <c r="E67" s="38"/>
      <c r="F67" s="38"/>
      <c r="G67" s="38"/>
      <c r="H67" s="38"/>
      <c r="I67" s="38"/>
      <c r="J67" s="38"/>
    </row>
    <row r="68" spans="3:10" ht="12.75">
      <c r="C68" s="38"/>
      <c r="D68" s="38"/>
      <c r="E68" s="38"/>
      <c r="F68" s="38"/>
      <c r="G68" s="38"/>
      <c r="H68" s="38"/>
      <c r="I68" s="38"/>
      <c r="J68" s="38"/>
    </row>
    <row r="69" spans="3:10" ht="20.25">
      <c r="C69" s="88"/>
      <c r="D69" s="88"/>
      <c r="E69" s="88"/>
      <c r="F69" s="88"/>
      <c r="G69" s="88"/>
      <c r="H69" s="88"/>
      <c r="I69" s="88"/>
      <c r="J69" s="88"/>
    </row>
    <row r="70" spans="3:10" ht="20.25">
      <c r="C70" s="88"/>
      <c r="D70" s="88"/>
      <c r="E70" s="88"/>
      <c r="F70" s="88"/>
      <c r="G70" s="88"/>
      <c r="H70" s="88"/>
      <c r="I70" s="88"/>
      <c r="J70" s="88"/>
    </row>
    <row r="71" spans="3:10" ht="20.25">
      <c r="C71" s="88"/>
      <c r="D71" s="88"/>
      <c r="E71" s="88"/>
      <c r="F71" s="88"/>
      <c r="G71" s="88"/>
      <c r="H71" s="88"/>
      <c r="I71" s="88"/>
      <c r="J71" s="88"/>
    </row>
    <row r="72" ht="20.25">
      <c r="C72" s="88"/>
    </row>
    <row r="73" ht="20.25">
      <c r="C73" s="88"/>
    </row>
    <row r="74" ht="20.25">
      <c r="C74" s="88"/>
    </row>
    <row r="75" ht="20.25">
      <c r="C75" s="88"/>
    </row>
    <row r="76" ht="20.25">
      <c r="C76" s="88"/>
    </row>
    <row r="77" ht="20.25">
      <c r="C77" s="88"/>
    </row>
    <row r="78" ht="20.25">
      <c r="C78" s="88"/>
    </row>
  </sheetData>
  <sheetProtection/>
  <mergeCells count="5">
    <mergeCell ref="A1:K1"/>
    <mergeCell ref="A5:K5"/>
    <mergeCell ref="A8:A9"/>
    <mergeCell ref="B8:B9"/>
    <mergeCell ref="C8:J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24"/>
  <sheetViews>
    <sheetView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17" t="s">
        <v>67</v>
      </c>
      <c r="B1" s="117"/>
      <c r="C1" s="117"/>
      <c r="D1" s="117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08" t="s">
        <v>34</v>
      </c>
      <c r="B5" s="108"/>
      <c r="C5" s="108"/>
      <c r="D5" s="108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ноябрь 2017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3" t="s">
        <v>10</v>
      </c>
      <c r="B8" s="54" t="s">
        <v>68</v>
      </c>
      <c r="C8" s="54" t="s">
        <v>30</v>
      </c>
      <c r="D8" s="54" t="s">
        <v>23</v>
      </c>
      <c r="E8" s="54" t="s">
        <v>55</v>
      </c>
      <c r="F8" s="54" t="s">
        <v>56</v>
      </c>
      <c r="G8" s="118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</row>
    <row r="9" spans="1:6" ht="15">
      <c r="A9" s="95" t="s">
        <v>37</v>
      </c>
      <c r="B9" s="96">
        <v>0</v>
      </c>
      <c r="C9" s="96">
        <f aca="true" t="shared" si="0" ref="C9:C14">B9</f>
        <v>0</v>
      </c>
      <c r="D9" s="96">
        <f aca="true" t="shared" si="1" ref="D9:D14">B9</f>
        <v>0</v>
      </c>
      <c r="E9" s="96">
        <v>0</v>
      </c>
      <c r="F9" s="96">
        <v>0</v>
      </c>
    </row>
    <row r="10" spans="1:6" ht="15">
      <c r="A10" s="95" t="s">
        <v>38</v>
      </c>
      <c r="B10" s="96">
        <v>100</v>
      </c>
      <c r="C10" s="96">
        <f t="shared" si="0"/>
        <v>100</v>
      </c>
      <c r="D10" s="96">
        <f t="shared" si="1"/>
        <v>100</v>
      </c>
      <c r="E10" s="96">
        <v>100</v>
      </c>
      <c r="F10" s="96">
        <v>100</v>
      </c>
    </row>
    <row r="11" spans="1:6" ht="21.75" customHeight="1">
      <c r="A11" s="95" t="s">
        <v>31</v>
      </c>
      <c r="B11" s="97">
        <v>2.72</v>
      </c>
      <c r="C11" s="98">
        <f t="shared" si="0"/>
        <v>2.72</v>
      </c>
      <c r="D11" s="98">
        <f t="shared" si="1"/>
        <v>2.72</v>
      </c>
      <c r="E11" s="98">
        <f>B11</f>
        <v>2.72</v>
      </c>
      <c r="F11" s="98">
        <f>B11</f>
        <v>2.72</v>
      </c>
    </row>
    <row r="12" spans="1:6" ht="45">
      <c r="A12" s="95" t="s">
        <v>44</v>
      </c>
      <c r="B12" s="97">
        <v>129</v>
      </c>
      <c r="C12" s="98">
        <f>B12</f>
        <v>129</v>
      </c>
      <c r="D12" s="98">
        <f t="shared" si="1"/>
        <v>129</v>
      </c>
      <c r="E12" s="98">
        <f>B12</f>
        <v>129</v>
      </c>
      <c r="F12" s="98">
        <f>B12</f>
        <v>129</v>
      </c>
    </row>
    <row r="13" spans="1:6" ht="45">
      <c r="A13" s="95" t="s">
        <v>45</v>
      </c>
      <c r="B13" s="99">
        <v>235.32</v>
      </c>
      <c r="C13" s="98">
        <f t="shared" si="0"/>
        <v>235.32</v>
      </c>
      <c r="D13" s="98">
        <f t="shared" si="1"/>
        <v>235.32</v>
      </c>
      <c r="E13" s="98">
        <f>B13</f>
        <v>235.32</v>
      </c>
      <c r="F13" s="98">
        <f>B13</f>
        <v>235.32</v>
      </c>
    </row>
    <row r="14" spans="1:8" ht="49.5" customHeight="1">
      <c r="A14" s="95" t="s">
        <v>73</v>
      </c>
      <c r="B14" s="97">
        <v>1331.41</v>
      </c>
      <c r="C14" s="98">
        <f t="shared" si="0"/>
        <v>1331.41</v>
      </c>
      <c r="D14" s="98">
        <f t="shared" si="1"/>
        <v>1331.41</v>
      </c>
      <c r="E14" s="98">
        <f>B14</f>
        <v>1331.41</v>
      </c>
      <c r="F14" s="98">
        <f>B14</f>
        <v>1331.41</v>
      </c>
      <c r="H14" t="s">
        <v>62</v>
      </c>
    </row>
    <row r="15" spans="1:6" ht="46.5" customHeight="1">
      <c r="A15" s="95" t="s">
        <v>46</v>
      </c>
      <c r="B15" s="98">
        <f>B11+B12+B14</f>
        <v>1463.13</v>
      </c>
      <c r="C15" s="98">
        <f>C11+C12+C14</f>
        <v>1463.13</v>
      </c>
      <c r="D15" s="98">
        <f>D11+D12+D14</f>
        <v>1463.13</v>
      </c>
      <c r="E15" s="96">
        <f>E11+E12+E14</f>
        <v>1463.13</v>
      </c>
      <c r="F15" s="96">
        <f>F11+F12+F14</f>
        <v>1463.13</v>
      </c>
    </row>
    <row r="16" spans="1:6" ht="60">
      <c r="A16" s="95" t="s">
        <v>47</v>
      </c>
      <c r="B16" s="98">
        <f>B14+B13+B11</f>
        <v>1569.45</v>
      </c>
      <c r="C16" s="98">
        <f>C14+C13+C11</f>
        <v>1569.45</v>
      </c>
      <c r="D16" s="98">
        <f>D14+D13+D11</f>
        <v>1569.45</v>
      </c>
      <c r="E16" s="96">
        <f>E14+E13+E11</f>
        <v>1569.45</v>
      </c>
      <c r="F16" s="96">
        <f>F14+F13+F11</f>
        <v>1569.45</v>
      </c>
    </row>
    <row r="18" spans="1:4" ht="48" customHeight="1">
      <c r="A18" s="119" t="s">
        <v>39</v>
      </c>
      <c r="B18" s="119"/>
      <c r="C18" s="119"/>
      <c r="D18" s="119"/>
    </row>
    <row r="20" ht="15">
      <c r="A20" s="2" t="s">
        <v>69</v>
      </c>
    </row>
    <row r="22" ht="15">
      <c r="A22" s="2" t="s">
        <v>70</v>
      </c>
    </row>
    <row r="24" ht="12.75">
      <c r="A24" s="13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07" t="s">
        <v>63</v>
      </c>
      <c r="B1" s="107"/>
      <c r="C1" s="107"/>
      <c r="D1" s="107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21" t="s">
        <v>17</v>
      </c>
      <c r="B5" s="121"/>
      <c r="C5" s="121"/>
      <c r="D5" s="121"/>
      <c r="E5" s="17"/>
    </row>
    <row r="6" spans="1:5" ht="42" customHeight="1">
      <c r="A6" s="16" t="s">
        <v>24</v>
      </c>
      <c r="B6" s="18" t="str">
        <f>'Полезный отпуск'!B6</f>
        <v>ноябрь 2017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22" t="s">
        <v>16</v>
      </c>
      <c r="B8" s="122"/>
      <c r="C8" s="122" t="s">
        <v>20</v>
      </c>
      <c r="D8" s="122"/>
    </row>
    <row r="9" spans="1:4" ht="15">
      <c r="A9" s="55" t="s">
        <v>18</v>
      </c>
      <c r="B9" s="55" t="s">
        <v>19</v>
      </c>
      <c r="C9" s="55" t="s">
        <v>18</v>
      </c>
      <c r="D9" s="55" t="s">
        <v>19</v>
      </c>
    </row>
    <row r="10" spans="1:4" ht="15">
      <c r="A10" s="20">
        <f>'Полезный отпуск'!B40</f>
        <v>93436.403</v>
      </c>
      <c r="B10" s="32">
        <v>213.025</v>
      </c>
      <c r="C10" s="19">
        <f>'Полезный отпуск'!B28</f>
        <v>36538.54400000001</v>
      </c>
      <c r="D10" s="20">
        <f>ROUND(C10/4937*12,3)</f>
        <v>88.812</v>
      </c>
    </row>
    <row r="11" spans="1:5" ht="12.75">
      <c r="A11" s="31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20"/>
      <c r="B23" s="120"/>
      <c r="C23" s="120"/>
      <c r="D23" s="120"/>
      <c r="E23" s="12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</row>
    <row r="25" spans="1:58" ht="153.7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F22" sqref="F22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</cols>
  <sheetData>
    <row r="1" spans="1:4" ht="69" customHeight="1">
      <c r="A1" s="123" t="s">
        <v>64</v>
      </c>
      <c r="B1" s="123"/>
      <c r="C1" s="123"/>
      <c r="D1" s="123"/>
    </row>
    <row r="2" spans="1:4" ht="15">
      <c r="A2" s="24"/>
      <c r="B2" s="24"/>
      <c r="C2" s="24"/>
      <c r="D2" s="24"/>
    </row>
    <row r="3" spans="1:4" ht="15">
      <c r="A3" s="24" t="s">
        <v>15</v>
      </c>
      <c r="B3" s="24"/>
      <c r="C3" s="24"/>
      <c r="D3" s="24"/>
    </row>
    <row r="4" spans="1:4" ht="15">
      <c r="A4" s="24"/>
      <c r="B4" s="24"/>
      <c r="C4" s="24"/>
      <c r="D4" s="24"/>
    </row>
    <row r="5" spans="1:4" ht="15">
      <c r="A5" s="24"/>
      <c r="B5" s="24"/>
      <c r="C5" s="24"/>
      <c r="D5" s="24"/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24"/>
      <c r="B10" s="24"/>
      <c r="C10" s="24"/>
      <c r="D10" s="24"/>
    </row>
    <row r="11" spans="1:4" ht="15" customHeight="1">
      <c r="A11" s="132" t="s">
        <v>40</v>
      </c>
      <c r="B11" s="132"/>
      <c r="C11" s="132"/>
      <c r="D11" s="132"/>
    </row>
    <row r="12" spans="1:4" ht="24" customHeight="1">
      <c r="A12" s="25" t="s">
        <v>24</v>
      </c>
      <c r="B12" s="26" t="str">
        <f>'Полезный отпуск'!B6</f>
        <v>ноябрь 2017 г.</v>
      </c>
      <c r="C12" s="24"/>
      <c r="D12" s="24"/>
    </row>
    <row r="13" spans="1:4" ht="15">
      <c r="A13" s="24"/>
      <c r="B13" s="24"/>
      <c r="C13" s="24"/>
      <c r="D13" s="24"/>
    </row>
    <row r="14" spans="1:6" ht="41.25" customHeight="1">
      <c r="A14" s="56" t="s">
        <v>32</v>
      </c>
      <c r="B14" s="57" t="s">
        <v>33</v>
      </c>
      <c r="C14" s="124" t="s">
        <v>13</v>
      </c>
      <c r="D14" s="125"/>
      <c r="F14" s="50"/>
    </row>
    <row r="15" spans="1:6" ht="15.75">
      <c r="A15" s="56" t="s">
        <v>12</v>
      </c>
      <c r="B15" s="27" t="s">
        <v>12</v>
      </c>
      <c r="C15" s="126">
        <v>235.753</v>
      </c>
      <c r="D15" s="127"/>
      <c r="F15" s="66"/>
    </row>
    <row r="16" spans="1:6" ht="15">
      <c r="A16" s="56" t="s">
        <v>36</v>
      </c>
      <c r="B16" s="27" t="s">
        <v>36</v>
      </c>
      <c r="C16" s="126">
        <v>0</v>
      </c>
      <c r="D16" s="127"/>
      <c r="F16" s="51"/>
    </row>
    <row r="17" spans="1:6" ht="18.75">
      <c r="A17" s="56" t="s">
        <v>14</v>
      </c>
      <c r="B17" s="28" t="s">
        <v>14</v>
      </c>
      <c r="C17" s="126">
        <v>0</v>
      </c>
      <c r="D17" s="127"/>
      <c r="F17" s="52"/>
    </row>
    <row r="18" spans="1:6" ht="15">
      <c r="A18" s="133" t="s">
        <v>25</v>
      </c>
      <c r="B18" s="133"/>
      <c r="C18" s="128">
        <f>SUM(C15:C17)</f>
        <v>235.753</v>
      </c>
      <c r="D18" s="129"/>
      <c r="E18" s="8"/>
      <c r="F18" s="50"/>
    </row>
    <row r="19" spans="1:5" ht="15">
      <c r="A19" s="29"/>
      <c r="B19" s="29"/>
      <c r="C19" s="30"/>
      <c r="D19" s="29"/>
      <c r="E19" s="8"/>
    </row>
    <row r="20" spans="1:4" ht="33" customHeight="1">
      <c r="A20" s="131" t="s">
        <v>57</v>
      </c>
      <c r="B20" s="131"/>
      <c r="C20" s="131"/>
      <c r="D20" s="131"/>
    </row>
    <row r="21" spans="1:4" ht="96.75" customHeight="1">
      <c r="A21" s="130" t="s">
        <v>66</v>
      </c>
      <c r="B21" s="130"/>
      <c r="C21" s="130"/>
      <c r="D21" s="130"/>
    </row>
    <row r="22" spans="1:4" ht="67.5" customHeight="1">
      <c r="A22" s="130" t="s">
        <v>65</v>
      </c>
      <c r="B22" s="130"/>
      <c r="C22" s="130"/>
      <c r="D22" s="130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A21:D21"/>
    <mergeCell ref="A22:D22"/>
    <mergeCell ref="A20:D20"/>
    <mergeCell ref="A11:D11"/>
    <mergeCell ref="A18:B18"/>
    <mergeCell ref="A1:D1"/>
    <mergeCell ref="C14:D14"/>
    <mergeCell ref="C15:D15"/>
    <mergeCell ref="C16:D16"/>
    <mergeCell ref="C17:D17"/>
    <mergeCell ref="C18:D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23" t="s">
        <v>11</v>
      </c>
      <c r="B1" s="123"/>
      <c r="C1" s="123"/>
      <c r="D1" s="123"/>
    </row>
    <row r="2" spans="1:4" ht="15">
      <c r="A2" s="24"/>
      <c r="B2" s="24"/>
      <c r="C2" s="24"/>
      <c r="D2" s="24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ноябрь 2017 г.</v>
      </c>
    </row>
    <row r="5" spans="1:4" ht="39" customHeight="1">
      <c r="A5" s="134" t="s">
        <v>74</v>
      </c>
      <c r="B5" s="134"/>
      <c r="C5" s="134"/>
      <c r="D5" s="134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Житеева Виолетта Данияловна</cp:lastModifiedBy>
  <cp:lastPrinted>2016-08-10T06:50:25Z</cp:lastPrinted>
  <dcterms:created xsi:type="dcterms:W3CDTF">2009-10-22T06:15:03Z</dcterms:created>
  <dcterms:modified xsi:type="dcterms:W3CDTF">2017-12-15T08:48:47Z</dcterms:modified>
  <cp:category/>
  <cp:version/>
  <cp:contentType/>
  <cp:contentStatus/>
</cp:coreProperties>
</file>