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20" windowWidth="21600" windowHeight="901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отпуск'!$A$1:$F$42</definedName>
    <definedName name="_xlnm.Print_Area" localSheetId="1">'Продажа потерь'!$A$5:$D$24</definedName>
  </definedNames>
  <calcPr fullCalcOnLoad="1"/>
</workbook>
</file>

<file path=xl/sharedStrings.xml><?xml version="1.0" encoding="utf-8"?>
<sst xmlns="http://schemas.openxmlformats.org/spreadsheetml/2006/main" count="114" uniqueCount="77">
  <si>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</si>
  <si>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</si>
  <si>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</si>
  <si>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</si>
  <si>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</si>
  <si>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</si>
  <si>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</si>
  <si>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</si>
  <si>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</si>
  <si>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</si>
  <si>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</si>
  <si>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</si>
  <si>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</si>
  <si>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</si>
  <si>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</si>
  <si>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</si>
  <si>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</si>
  <si>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</si>
  <si>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</si>
  <si>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</si>
  <si>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</si>
  <si>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</si>
  <si>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</si>
  <si>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</si>
  <si>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</si>
  <si>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</si>
  <si>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</si>
  <si>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</si>
  <si>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</si>
  <si>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</si>
  <si>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</si>
  <si>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</si>
  <si>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</si>
  <si>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</si>
  <si>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</si>
  <si>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</si>
  <si>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</si>
  <si>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>Доля покупки потерь по регулируемой цене, %</t>
  </si>
  <si>
    <t>Доля покупки потерь по нерегулируемой цене, %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</si>
  <si>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</si>
  <si>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</si>
  <si>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</si>
  <si>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</si>
  <si>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</si>
  <si>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</si>
  <si>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</si>
  <si>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</si>
  <si>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</si>
  <si>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</si>
  <si>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</si>
  <si>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</si>
  <si>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</si>
  <si>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</si>
  <si>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</si>
  <si>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</si>
  <si>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>ОАО "Городские электрические сети" г. Прохладного</t>
  </si>
  <si>
    <t>ОАО "Нальчикская городская электросетевая компания"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</si>
  <si>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</si>
  <si>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>В соответствии с п.20 абз. г) и е) Стандарта</t>
  </si>
  <si>
    <t xml:space="preserve">ОАО "Городские электрические сети г. Прохладгного" </t>
  </si>
  <si>
    <t>МУП "Каббалккоммунэнерго"</t>
  </si>
  <si>
    <t>ООО "Русэнергосбыт"</t>
  </si>
  <si>
    <t xml:space="preserve"> 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</si>
  <si>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</si>
  <si>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</si>
  <si>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лиц).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</si>
  <si>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лиц);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</si>
  <si>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</si>
  <si>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Кабардино-Балкарского филиала ПАО "МРСК Северного Кавказа"</t>
  </si>
  <si>
    <t>В соответствии с п.23 абз. ж) Стандарта</t>
  </si>
  <si>
    <t>Информация  не публикуется в связи с отсутствием соответствующих договоров.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</si>
  <si>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21.01.2004г. №24</t>
  </si>
  <si>
    <t>Договора купли-продажи</t>
  </si>
  <si>
    <t>Средневзвешенная цена на покупную электроэнергию (мощность) (публикуемая на сайте АО "Каббалкэнерго" - www.kabene.ru/), руб.МВт.ч.</t>
  </si>
  <si>
    <t xml:space="preserve">         Раскрытие информации в соответствии с абз. 22 п.б) Стандарта, Обществом осуществляется на собственном сайте в разделе "Клиентам/Тарифы для юридических лиц"</t>
  </si>
  <si>
    <t>декабрь 2018 г.</t>
  </si>
  <si>
    <t>1778,34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</si>
</sst>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0.000"/>
    <numFmt numFmtId="175" formatCode="0.0"/>
    <numFmt numFmtId="176" formatCode="#,##0.000"/>
    <numFmt numFmtId="177" formatCode="[$-419]mmmm\ yyyy;@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.0"/>
    <numFmt numFmtId="190" formatCode="0.0%"/>
    <numFmt numFmtId="191" formatCode="_(* #,##0.00_);_(* \(#,##0.00\);_(* &quot;-&quot;??_);_(@_)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"/>
    <numFmt numFmtId="205" formatCode="0.00000"/>
    <numFmt numFmtId="206" formatCode="0.000000"/>
  </numFmts>
  <fonts count="9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6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0" fontId="40" fillId="0" borderId="0">
      <alignment vertical="top"/>
      <protection/>
    </xf>
    <xf numFmtId="190" fontId="48" fillId="0" borderId="0">
      <alignment vertical="top"/>
      <protection/>
    </xf>
    <xf numFmtId="192" fontId="48" fillId="2" borderId="0">
      <alignment vertical="top"/>
      <protection/>
    </xf>
    <xf numFmtId="190" fontId="48" fillId="3" borderId="0">
      <alignment vertical="top"/>
      <protection/>
    </xf>
    <xf numFmtId="0" fontId="0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37" fillId="0" borderId="0">
      <alignment/>
      <protection locked="0"/>
    </xf>
    <xf numFmtId="186" fontId="37" fillId="0" borderId="0">
      <alignment/>
      <protection locked="0"/>
    </xf>
    <xf numFmtId="185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4" fontId="37" fillId="0" borderId="1">
      <alignment/>
      <protection locked="0"/>
    </xf>
    <xf numFmtId="184" fontId="38" fillId="0" borderId="0">
      <alignment/>
      <protection locked="0"/>
    </xf>
    <xf numFmtId="184" fontId="38" fillId="0" borderId="0">
      <alignment/>
      <protection locked="0"/>
    </xf>
    <xf numFmtId="184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2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2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2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2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2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2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1" fontId="0" fillId="0" borderId="2">
      <alignment/>
      <protection locked="0"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1" fontId="30" fillId="7" borderId="2">
      <alignment/>
      <protection/>
    </xf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2" fontId="36" fillId="0" borderId="0" applyFont="0" applyFill="0" applyBorder="0" applyAlignment="0" applyProtection="0"/>
    <xf numFmtId="196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3" fontId="51" fillId="0" borderId="0">
      <alignment vertical="top"/>
      <protection/>
    </xf>
    <xf numFmtId="18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5" fontId="39" fillId="0" borderId="0" applyFill="0" applyBorder="0" applyAlignment="0" applyProtection="0"/>
    <xf numFmtId="175" fontId="40" fillId="0" borderId="0" applyFill="0" applyBorder="0" applyAlignment="0" applyProtection="0"/>
    <xf numFmtId="175" fontId="41" fillId="0" borderId="0" applyFill="0" applyBorder="0" applyAlignment="0" applyProtection="0"/>
    <xf numFmtId="175" fontId="42" fillId="0" borderId="0" applyFill="0" applyBorder="0" applyAlignment="0" applyProtection="0"/>
    <xf numFmtId="175" fontId="43" fillId="0" borderId="0" applyFill="0" applyBorder="0" applyAlignment="0" applyProtection="0"/>
    <xf numFmtId="175" fontId="44" fillId="0" borderId="0" applyFill="0" applyBorder="0" applyAlignment="0" applyProtection="0"/>
    <xf numFmtId="175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3" fontId="53" fillId="0" borderId="0">
      <alignment vertical="top"/>
      <protection/>
    </xf>
    <xf numFmtId="181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3" fontId="48" fillId="0" borderId="0">
      <alignment vertical="top"/>
      <protection/>
    </xf>
    <xf numFmtId="193" fontId="48" fillId="2" borderId="0">
      <alignment vertical="top"/>
      <protection/>
    </xf>
    <xf numFmtId="197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3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2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2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2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2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2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1" fontId="0" fillId="0" borderId="2">
      <alignment/>
      <protection locked="0"/>
    </xf>
    <xf numFmtId="0" fontId="73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4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5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7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8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79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1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0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1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176" fontId="4" fillId="3" borderId="19">
      <alignment wrapText="1"/>
      <protection/>
    </xf>
    <xf numFmtId="0" fontId="8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3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4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5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5" fontId="47" fillId="32" borderId="22" applyNumberFormat="0" applyBorder="0" applyAlignment="0">
      <protection locked="0"/>
    </xf>
    <xf numFmtId="0" fontId="8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7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0" fontId="8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89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89" fontId="0" fillId="0" borderId="19" applyFont="0" applyFill="0" applyBorder="0" applyProtection="0">
      <alignment horizontal="center" vertical="center"/>
    </xf>
    <xf numFmtId="188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31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7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174" fontId="3" fillId="0" borderId="19" xfId="0" applyNumberFormat="1" applyFont="1" applyBorder="1" applyAlignment="1">
      <alignment/>
    </xf>
    <xf numFmtId="174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177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4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174" fontId="5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4" fontId="6" fillId="0" borderId="19" xfId="0" applyNumberFormat="1" applyFont="1" applyBorder="1" applyAlignment="1">
      <alignment/>
    </xf>
    <xf numFmtId="174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4" fontId="5" fillId="0" borderId="19" xfId="0" applyNumberFormat="1" applyFont="1" applyBorder="1" applyAlignment="1" applyProtection="1">
      <alignment horizontal="right"/>
      <protection locked="0"/>
    </xf>
    <xf numFmtId="174" fontId="5" fillId="53" borderId="19" xfId="0" applyNumberFormat="1" applyFont="1" applyFill="1" applyBorder="1" applyAlignment="1" applyProtection="1">
      <alignment/>
      <protection locked="0"/>
    </xf>
    <xf numFmtId="174" fontId="3" fillId="2" borderId="19" xfId="0" applyNumberFormat="1" applyFont="1" applyFill="1" applyBorder="1" applyAlignment="1">
      <alignment/>
    </xf>
    <xf numFmtId="174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5" fillId="54" borderId="27" xfId="0" applyFont="1" applyFill="1" applyBorder="1" applyAlignment="1">
      <alignment horizontal="center" vertical="center"/>
    </xf>
    <xf numFmtId="0" fontId="5" fillId="54" borderId="19" xfId="0" applyFont="1" applyFill="1" applyBorder="1" applyAlignment="1">
      <alignment horizontal="center" vertical="center" wrapText="1"/>
    </xf>
    <xf numFmtId="0" fontId="5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 wrapText="1"/>
    </xf>
    <xf numFmtId="174" fontId="90" fillId="0" borderId="19" xfId="0" applyNumberFormat="1" applyFont="1" applyBorder="1" applyAlignment="1" applyProtection="1">
      <alignment horizontal="right"/>
      <protection locked="0"/>
    </xf>
    <xf numFmtId="0" fontId="3" fillId="55" borderId="19" xfId="0" applyFont="1" applyFill="1" applyBorder="1" applyAlignment="1">
      <alignment wrapText="1"/>
    </xf>
    <xf numFmtId="0" fontId="4" fillId="55" borderId="28" xfId="0" applyFont="1" applyFill="1" applyBorder="1" applyAlignment="1" applyProtection="1">
      <alignment horizontal="left" vertical="center" wrapText="1"/>
      <protection/>
    </xf>
    <xf numFmtId="0" fontId="5" fillId="55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6" fillId="56" borderId="19" xfId="0" applyFont="1" applyFill="1" applyBorder="1" applyAlignment="1" applyProtection="1">
      <alignment/>
      <protection locked="0"/>
    </xf>
    <xf numFmtId="0" fontId="0" fillId="56" borderId="0" xfId="0" applyFill="1" applyAlignment="1">
      <alignment/>
    </xf>
    <xf numFmtId="174" fontId="90" fillId="0" borderId="19" xfId="0" applyNumberFormat="1" applyFont="1" applyBorder="1" applyAlignment="1" applyProtection="1">
      <alignment/>
      <protection locked="0"/>
    </xf>
    <xf numFmtId="174" fontId="5" fillId="0" borderId="19" xfId="0" applyNumberFormat="1" applyFont="1" applyFill="1" applyBorder="1" applyAlignment="1">
      <alignment/>
    </xf>
    <xf numFmtId="174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4" fontId="90" fillId="0" borderId="19" xfId="0" applyNumberFormat="1" applyFont="1" applyFill="1" applyBorder="1" applyAlignment="1" applyProtection="1">
      <alignment/>
      <protection locked="0"/>
    </xf>
    <xf numFmtId="174" fontId="90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6" fillId="56" borderId="19" xfId="0" applyFont="1" applyFill="1" applyBorder="1" applyAlignment="1">
      <alignment/>
    </xf>
    <xf numFmtId="0" fontId="5" fillId="55" borderId="29" xfId="0" applyFont="1" applyFill="1" applyBorder="1" applyAlignment="1">
      <alignment horizontal="left" wrapText="1"/>
    </xf>
    <xf numFmtId="0" fontId="90" fillId="53" borderId="19" xfId="0" applyFont="1" applyFill="1" applyBorder="1" applyAlignment="1" applyProtection="1">
      <alignment/>
      <protection locked="0"/>
    </xf>
    <xf numFmtId="0" fontId="90" fillId="0" borderId="19" xfId="0" applyFont="1" applyFill="1" applyBorder="1" applyAlignment="1" applyProtection="1">
      <alignment horizontal="center"/>
      <protection locked="0"/>
    </xf>
    <xf numFmtId="0" fontId="5" fillId="57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wrapText="1"/>
    </xf>
    <xf numFmtId="174" fontId="3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left" wrapText="1"/>
    </xf>
    <xf numFmtId="0" fontId="6" fillId="0" borderId="30" xfId="0" applyFont="1" applyFill="1" applyBorder="1" applyAlignment="1" applyProtection="1">
      <alignment/>
      <protection locked="0"/>
    </xf>
    <xf numFmtId="0" fontId="26" fillId="0" borderId="0" xfId="32">
      <alignment/>
      <protection/>
    </xf>
    <xf numFmtId="2" fontId="90" fillId="0" borderId="19" xfId="0" applyNumberFormat="1" applyFont="1" applyBorder="1" applyAlignment="1" applyProtection="1">
      <alignment horizontal="right"/>
      <protection locked="0"/>
    </xf>
    <xf numFmtId="174" fontId="69" fillId="0" borderId="0" xfId="0" applyNumberFormat="1" applyFont="1" applyAlignment="1">
      <alignment/>
    </xf>
    <xf numFmtId="0" fontId="69" fillId="0" borderId="0" xfId="0" applyFont="1" applyAlignment="1">
      <alignment/>
    </xf>
    <xf numFmtId="174" fontId="6" fillId="56" borderId="19" xfId="0" applyNumberFormat="1" applyFont="1" applyFill="1" applyBorder="1" applyAlignment="1" applyProtection="1">
      <alignment/>
      <protection locked="0"/>
    </xf>
    <xf numFmtId="0" fontId="4" fillId="55" borderId="28" xfId="0" applyFont="1" applyFill="1" applyBorder="1" applyAlignment="1" applyProtection="1">
      <alignment horizontal="right" vertical="center" wrapText="1"/>
      <protection/>
    </xf>
    <xf numFmtId="174" fontId="3" fillId="32" borderId="19" xfId="0" applyNumberFormat="1" applyFont="1" applyFill="1" applyBorder="1" applyAlignment="1" applyProtection="1">
      <alignment horizontal="right" vertical="center" wrapText="1"/>
      <protection/>
    </xf>
    <xf numFmtId="0" fontId="4" fillId="32" borderId="19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5" fillId="54" borderId="19" xfId="0" applyFont="1" applyFill="1" applyBorder="1" applyAlignment="1">
      <alignment horizontal="left" vertical="center" wrapText="1"/>
    </xf>
    <xf numFmtId="2" fontId="5" fillId="58" borderId="19" xfId="0" applyNumberFormat="1" applyFont="1" applyFill="1" applyBorder="1" applyAlignment="1">
      <alignment horizontal="center" vertical="center"/>
    </xf>
    <xf numFmtId="0" fontId="90" fillId="58" borderId="19" xfId="0" applyFont="1" applyFill="1" applyBorder="1" applyAlignment="1">
      <alignment horizontal="center" vertical="center"/>
    </xf>
    <xf numFmtId="0" fontId="5" fillId="58" borderId="19" xfId="0" applyFont="1" applyFill="1" applyBorder="1" applyAlignment="1">
      <alignment horizontal="center" vertical="center"/>
    </xf>
    <xf numFmtId="2" fontId="90" fillId="58" borderId="19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 applyProtection="1">
      <alignment/>
      <protection locked="0"/>
    </xf>
    <xf numFmtId="2" fontId="6" fillId="56" borderId="19" xfId="0" applyNumberFormat="1" applyFont="1" applyFill="1" applyBorder="1" applyAlignment="1">
      <alignment/>
    </xf>
    <xf numFmtId="4" fontId="6" fillId="0" borderId="19" xfId="0" applyNumberFormat="1" applyFont="1" applyFill="1" applyBorder="1" applyAlignment="1" applyProtection="1">
      <alignment/>
      <protection locked="0"/>
    </xf>
    <xf numFmtId="0" fontId="5" fillId="57" borderId="31" xfId="0" applyFont="1" applyFill="1" applyBorder="1" applyAlignment="1">
      <alignment horizontal="center" vertical="center" wrapText="1"/>
    </xf>
    <xf numFmtId="0" fontId="5" fillId="57" borderId="29" xfId="0" applyFont="1" applyFill="1" applyBorder="1" applyAlignment="1">
      <alignment horizontal="center" vertical="center" wrapText="1"/>
    </xf>
    <xf numFmtId="174" fontId="90" fillId="56" borderId="19" xfId="0" applyNumberFormat="1" applyFont="1" applyFill="1" applyBorder="1" applyAlignment="1">
      <alignment/>
    </xf>
    <xf numFmtId="174" fontId="90" fillId="56" borderId="19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7" borderId="27" xfId="0" applyFont="1" applyFill="1" applyBorder="1" applyAlignment="1">
      <alignment horizontal="center" vertical="center"/>
    </xf>
    <xf numFmtId="0" fontId="3" fillId="57" borderId="32" xfId="0" applyFont="1" applyFill="1" applyBorder="1" applyAlignment="1">
      <alignment horizontal="center" vertical="center"/>
    </xf>
    <xf numFmtId="177" fontId="3" fillId="57" borderId="27" xfId="0" applyNumberFormat="1" applyFont="1" applyFill="1" applyBorder="1" applyAlignment="1">
      <alignment horizontal="center" vertical="center" wrapText="1"/>
    </xf>
    <xf numFmtId="177" fontId="3" fillId="57" borderId="32" xfId="0" applyNumberFormat="1" applyFont="1" applyFill="1" applyBorder="1" applyAlignment="1">
      <alignment horizontal="center" vertical="center" wrapText="1"/>
    </xf>
    <xf numFmtId="0" fontId="5" fillId="57" borderId="31" xfId="0" applyFont="1" applyFill="1" applyBorder="1" applyAlignment="1">
      <alignment horizontal="center"/>
    </xf>
    <xf numFmtId="0" fontId="5" fillId="57" borderId="33" xfId="0" applyFont="1" applyFill="1" applyBorder="1" applyAlignment="1">
      <alignment horizontal="center"/>
    </xf>
    <xf numFmtId="0" fontId="5" fillId="57" borderId="29" xfId="0" applyFont="1" applyFill="1" applyBorder="1" applyAlignment="1">
      <alignment horizontal="center"/>
    </xf>
    <xf numFmtId="0" fontId="5" fillId="0" borderId="0" xfId="0" applyFont="1" applyAlignment="1">
      <alignment horizontal="justify" wrapText="1"/>
    </xf>
    <xf numFmtId="0" fontId="5" fillId="0" borderId="0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66" fillId="0" borderId="0" xfId="0" applyNumberFormat="1" applyFont="1" applyAlignment="1">
      <alignment horizontal="justify" wrapText="1"/>
    </xf>
    <xf numFmtId="0" fontId="5" fillId="0" borderId="0" xfId="0" applyFont="1" applyFill="1" applyAlignment="1">
      <alignment horizontal="center" vertical="center" wrapText="1"/>
    </xf>
    <xf numFmtId="0" fontId="5" fillId="54" borderId="19" xfId="0" applyFont="1" applyFill="1" applyBorder="1" applyAlignment="1">
      <alignment horizontal="center" vertical="center"/>
    </xf>
    <xf numFmtId="174" fontId="31" fillId="0" borderId="31" xfId="0" applyNumberFormat="1" applyFont="1" applyBorder="1" applyAlignment="1">
      <alignment horizontal="center" vertical="center"/>
    </xf>
    <xf numFmtId="174" fontId="31" fillId="0" borderId="29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4" borderId="31" xfId="0" applyFont="1" applyFill="1" applyBorder="1" applyAlignment="1">
      <alignment horizontal="center" vertical="center" wrapText="1"/>
    </xf>
    <xf numFmtId="0" fontId="31" fillId="54" borderId="29" xfId="0" applyFont="1" applyFill="1" applyBorder="1" applyAlignment="1">
      <alignment horizontal="center" vertical="center" wrapText="1"/>
    </xf>
    <xf numFmtId="174" fontId="68" fillId="0" borderId="31" xfId="0" applyNumberFormat="1" applyFont="1" applyBorder="1" applyAlignment="1">
      <alignment horizontal="center" vertical="center"/>
    </xf>
    <xf numFmtId="174" fontId="68" fillId="0" borderId="29" xfId="0" applyNumberFormat="1" applyFont="1" applyBorder="1" applyAlignment="1">
      <alignment horizontal="center" vertical="center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-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-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-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-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-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-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-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-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-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-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-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-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-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-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-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-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-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-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й заголовок" xfId="931"/>
    <cellStyle name="Мой заголовок листа" xfId="932"/>
    <cellStyle name="Мой заголовок листа 2" xfId="933"/>
    <cellStyle name="Мои наименования показателей" xfId="934"/>
    <cellStyle name="Мои наименования показателей 2" xfId="935"/>
    <cellStyle name="Мои наименования показателей 2 2" xfId="936"/>
    <cellStyle name="Мои наименования показателей 2 3" xfId="937"/>
    <cellStyle name="Мои наименования показателей 2 4" xfId="938"/>
    <cellStyle name="Мои наименования показателей 2 5" xfId="939"/>
    <cellStyle name="Мои наименования показателей 2 6" xfId="940"/>
    <cellStyle name="Мои наименования показателей 2 7" xfId="941"/>
    <cellStyle name="Мои наименования показателей 2 8" xfId="942"/>
    <cellStyle name="Мои наименования показателей 2_1" xfId="943"/>
    <cellStyle name="Мои наименования показателей 3" xfId="944"/>
    <cellStyle name="Мои наименования показателей 3 2" xfId="945"/>
    <cellStyle name="Мои наименования показателей 3 3" xfId="946"/>
    <cellStyle name="Мои наименования показателей 3 4" xfId="947"/>
    <cellStyle name="Мои наименования показателей 3 5" xfId="948"/>
    <cellStyle name="Мои наименования показателей 3 6" xfId="949"/>
    <cellStyle name="Мои наименования показателей 3 7" xfId="950"/>
    <cellStyle name="Мои наименования показателей 3 8" xfId="951"/>
    <cellStyle name="Мои наименования показателей 3_1" xfId="952"/>
    <cellStyle name="Мои наименования показателей 4" xfId="953"/>
    <cellStyle name="Мои наименования показателей 4 2" xfId="954"/>
    <cellStyle name="Мои наименования показателей 4 3" xfId="955"/>
    <cellStyle name="Мои наименования показателей 4 4" xfId="956"/>
    <cellStyle name="Мои наименования показателей 4 5" xfId="957"/>
    <cellStyle name="Мои наименования показателей 4 6" xfId="958"/>
    <cellStyle name="Мои наименования показателей 4 7" xfId="959"/>
    <cellStyle name="Мои наименования показателей 4 8" xfId="960"/>
    <cellStyle name="Мои наименования показателей 4_1" xfId="961"/>
    <cellStyle name="Мои наименования показателей 5" xfId="962"/>
    <cellStyle name="Мои наименования показателей 5 2" xfId="963"/>
    <cellStyle name="Мои наименования показателей 5 3" xfId="964"/>
    <cellStyle name="Мои наименования показателей 5 4" xfId="965"/>
    <cellStyle name="Мои наименования показателей 5 5" xfId="966"/>
    <cellStyle name="Мои наименования показателей 5 6" xfId="967"/>
    <cellStyle name="Мои наименования показателей 5 7" xfId="968"/>
    <cellStyle name="Мои наименования показателей 5 8" xfId="969"/>
    <cellStyle name="Мои наименования показателей 5_1" xfId="970"/>
    <cellStyle name="Мои наименования показателей 6" xfId="971"/>
    <cellStyle name="Мои наименования показателей 6 2" xfId="972"/>
    <cellStyle name="Мои наименования показателей 6_GP.CALC.FINPOK(v1.0)" xfId="973"/>
    <cellStyle name="Мои наименования показателей 7" xfId="974"/>
    <cellStyle name="Мои наименования показателей 7 2" xfId="975"/>
    <cellStyle name="Мои наименования показателей 7_GP.CALC.FINPOK(v1.0)" xfId="976"/>
    <cellStyle name="Мои наименования показателей 8" xfId="977"/>
    <cellStyle name="Мои наименования показателей 8 2" xfId="978"/>
    <cellStyle name="Мои наименования показателей 8_GP.CALC.FINPOK(v1.0)" xfId="979"/>
    <cellStyle name="Мои наименования показателей_46TE.RT(v1.0)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P78"/>
  <sheetViews>
    <sheetView tabSelected="1" zoomScale="85" zoomScaleNormal="85" zoomScaleSheetLayoutView="100" zoomScalePageLayoutView="0" workbookViewId="0" topLeftCell="A1">
      <pane xSplit="1" ySplit="10" topLeftCell="B11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B40" sqref="B40"/>
    </sheetView>
  </sheetViews>
  <sheetFormatPr defaultColWidth="9.00390625" defaultRowHeight="12.75"/>
  <cols>
    <col min="1" max="1" width="37.625" style="0" customWidth="1"/>
    <col min="2" max="2" width="17.375" style="0" customWidth="1"/>
    <col min="3" max="3" width="27.375" style="0" customWidth="1"/>
    <col min="4" max="4" width="26.75390625" style="0" customWidth="1"/>
    <col min="5" max="5" width="19.00390625" style="0" customWidth="1"/>
    <col min="6" max="6" width="27.125" style="0" customWidth="1"/>
    <col min="7" max="7" width="19.75390625" style="0" hidden="1" customWidth="1"/>
    <col min="8" max="8" width="16.375" style="0" customWidth="1"/>
    <col min="9" max="9" width="17.125" style="0" customWidth="1"/>
    <col min="10" max="10" width="19.625" style="0" customWidth="1"/>
    <col min="11" max="11" width="21.25390625" style="0" customWidth="1"/>
    <col min="12" max="12" width="13.375" style="0" customWidth="1"/>
    <col min="13" max="13" width="4.75390625" style="0" customWidth="1"/>
    <col min="14" max="14" width="13.375" style="0" customWidth="1"/>
    <col min="15" max="15" width="8.00390625" style="0" customWidth="1"/>
    <col min="16" max="33" width="7.75390625" style="0" customWidth="1"/>
  </cols>
  <sheetData>
    <row r="1" spans="1:11" ht="36" customHeight="1">
      <c r="A1" s="103" t="s">
        <v>71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" t="s">
        <v>58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 customHeight="1">
      <c r="A5" s="104" t="s">
        <v>35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1" ht="19.5" customHeight="1">
      <c r="A6" s="16" t="s">
        <v>24</v>
      </c>
      <c r="B6" s="35" t="s">
        <v>75</v>
      </c>
      <c r="C6" s="2"/>
      <c r="D6" s="37"/>
      <c r="E6" s="37"/>
      <c r="F6" s="2" t="s">
        <v>62</v>
      </c>
      <c r="G6" s="2"/>
      <c r="H6" s="2"/>
      <c r="I6" s="2"/>
      <c r="J6" s="2"/>
      <c r="K6" s="82"/>
    </row>
    <row r="7" spans="1:11" ht="17.25" customHeight="1">
      <c r="A7" s="2"/>
      <c r="B7" s="2"/>
      <c r="C7" s="37"/>
      <c r="D7" s="37"/>
      <c r="E7" s="37"/>
      <c r="F7" s="37"/>
      <c r="G7" s="37"/>
      <c r="H7" s="37"/>
      <c r="I7" s="37"/>
      <c r="J7" s="37"/>
      <c r="K7" s="2"/>
    </row>
    <row r="8" spans="1:12" s="63" customFormat="1" ht="15" customHeight="1">
      <c r="A8" s="105" t="s">
        <v>0</v>
      </c>
      <c r="B8" s="107" t="s">
        <v>26</v>
      </c>
      <c r="C8" s="109" t="s">
        <v>27</v>
      </c>
      <c r="D8" s="110"/>
      <c r="E8" s="110"/>
      <c r="F8" s="110"/>
      <c r="G8" s="110"/>
      <c r="H8" s="110"/>
      <c r="I8" s="110"/>
      <c r="J8" s="111"/>
      <c r="K8" s="99" t="s">
        <v>1</v>
      </c>
      <c r="L8" s="100"/>
    </row>
    <row r="9" spans="1:12" s="63" customFormat="1" ht="62.25" customHeight="1">
      <c r="A9" s="106"/>
      <c r="B9" s="108"/>
      <c r="C9" s="76" t="s">
        <v>68</v>
      </c>
      <c r="D9" s="76" t="s">
        <v>61</v>
      </c>
      <c r="E9" s="76" t="s">
        <v>23</v>
      </c>
      <c r="F9" s="76" t="s">
        <v>60</v>
      </c>
      <c r="G9" s="76" t="s">
        <v>52</v>
      </c>
      <c r="H9" s="76" t="s">
        <v>48</v>
      </c>
      <c r="I9" s="76" t="s">
        <v>54</v>
      </c>
      <c r="J9" s="76" t="s">
        <v>59</v>
      </c>
      <c r="K9" s="76" t="s">
        <v>49</v>
      </c>
      <c r="L9" s="76" t="s">
        <v>51</v>
      </c>
    </row>
    <row r="10" spans="1:12" s="79" customFormat="1" ht="31.5">
      <c r="A10" s="77" t="s">
        <v>28</v>
      </c>
      <c r="B10" s="78">
        <f>B24+B25+B26+B27+B17+B34+B35+B36+B37</f>
        <v>62699.598000000005</v>
      </c>
      <c r="C10" s="78">
        <f aca="true" t="shared" si="0" ref="C10:I10">C24+C25+C26+C27+C17</f>
        <v>29322.338</v>
      </c>
      <c r="D10" s="78">
        <f t="shared" si="0"/>
        <v>275.38</v>
      </c>
      <c r="E10" s="78">
        <f t="shared" si="0"/>
        <v>2978.1229999999996</v>
      </c>
      <c r="F10" s="78">
        <f t="shared" si="0"/>
        <v>23923.422</v>
      </c>
      <c r="G10" s="78">
        <f t="shared" si="0"/>
        <v>0</v>
      </c>
      <c r="H10" s="78">
        <f t="shared" si="0"/>
        <v>79.538</v>
      </c>
      <c r="I10" s="78">
        <f t="shared" si="0"/>
        <v>0</v>
      </c>
      <c r="J10" s="78">
        <f>J24+J25+J26+J27+J17+J28</f>
        <v>857.548</v>
      </c>
      <c r="K10" s="41"/>
      <c r="L10" s="41"/>
    </row>
    <row r="11" spans="1:12" ht="12.75">
      <c r="A11" s="57" t="s">
        <v>41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2" ht="31.5" customHeight="1">
      <c r="A12" s="58" t="s">
        <v>53</v>
      </c>
      <c r="B12" s="43">
        <f>SUM(B13:B16)</f>
        <v>14.231000000000002</v>
      </c>
      <c r="C12" s="43">
        <f aca="true" t="shared" si="1" ref="C12:J12">SUM(C13:C16)</f>
        <v>3.072</v>
      </c>
      <c r="D12" s="43">
        <f t="shared" si="1"/>
        <v>0</v>
      </c>
      <c r="E12" s="43">
        <f t="shared" si="1"/>
        <v>2.1870000000000003</v>
      </c>
      <c r="F12" s="43">
        <f t="shared" si="1"/>
        <v>8.838</v>
      </c>
      <c r="G12" s="43">
        <f t="shared" si="1"/>
        <v>0</v>
      </c>
      <c r="H12" s="43">
        <f t="shared" si="1"/>
        <v>0.116</v>
      </c>
      <c r="I12" s="43">
        <f t="shared" si="1"/>
        <v>0</v>
      </c>
      <c r="J12" s="43">
        <f t="shared" si="1"/>
        <v>0.018</v>
      </c>
      <c r="K12" s="4"/>
      <c r="L12" s="4"/>
    </row>
    <row r="13" spans="1:12" ht="15">
      <c r="A13" s="58" t="s">
        <v>2</v>
      </c>
      <c r="B13" s="23">
        <f>SUM(C13:J13)</f>
        <v>2.099</v>
      </c>
      <c r="C13" s="33">
        <v>1.983</v>
      </c>
      <c r="D13" s="43">
        <v>0</v>
      </c>
      <c r="E13" s="43">
        <v>0</v>
      </c>
      <c r="F13" s="64">
        <v>0</v>
      </c>
      <c r="G13" s="43">
        <v>0</v>
      </c>
      <c r="H13" s="64">
        <v>0.116</v>
      </c>
      <c r="I13" s="59">
        <v>0</v>
      </c>
      <c r="J13" s="23">
        <v>0</v>
      </c>
      <c r="K13" s="34">
        <v>994371.94</v>
      </c>
      <c r="L13" s="62">
        <v>67954.55</v>
      </c>
    </row>
    <row r="14" spans="1:12" s="68" customFormat="1" ht="15">
      <c r="A14" s="58" t="s">
        <v>3</v>
      </c>
      <c r="B14" s="23">
        <f>SUM(C14:J14)</f>
        <v>0.042</v>
      </c>
      <c r="C14" s="48">
        <v>0.042</v>
      </c>
      <c r="D14" s="66">
        <v>0</v>
      </c>
      <c r="E14" s="66">
        <v>0</v>
      </c>
      <c r="F14" s="66">
        <v>0</v>
      </c>
      <c r="G14" s="66">
        <v>0</v>
      </c>
      <c r="H14" s="65">
        <v>0</v>
      </c>
      <c r="I14" s="71">
        <v>0</v>
      </c>
      <c r="J14" s="65">
        <v>0</v>
      </c>
      <c r="K14" s="96">
        <v>1172108.79</v>
      </c>
      <c r="L14" s="67" t="s">
        <v>50</v>
      </c>
    </row>
    <row r="15" spans="1:12" ht="15">
      <c r="A15" s="58" t="s">
        <v>4</v>
      </c>
      <c r="B15" s="23">
        <f>SUM(C15:J15)</f>
        <v>11.364</v>
      </c>
      <c r="C15" s="33">
        <v>0.595</v>
      </c>
      <c r="D15" s="23">
        <v>0</v>
      </c>
      <c r="E15" s="69">
        <v>2.176</v>
      </c>
      <c r="F15" s="64">
        <v>8.593</v>
      </c>
      <c r="G15" s="70">
        <v>0</v>
      </c>
      <c r="H15" s="23">
        <v>0</v>
      </c>
      <c r="I15" s="59">
        <v>0</v>
      </c>
      <c r="J15" s="23">
        <v>0</v>
      </c>
      <c r="K15" s="34">
        <v>1332354.54</v>
      </c>
      <c r="L15" s="44" t="s">
        <v>50</v>
      </c>
    </row>
    <row r="16" spans="1:12" ht="15">
      <c r="A16" s="58" t="s">
        <v>5</v>
      </c>
      <c r="B16" s="23">
        <f>SUM(C16:J16)</f>
        <v>0.726</v>
      </c>
      <c r="C16" s="33">
        <v>0.452</v>
      </c>
      <c r="D16" s="23">
        <v>0</v>
      </c>
      <c r="E16" s="69">
        <v>0.011</v>
      </c>
      <c r="F16" s="69">
        <v>0.245</v>
      </c>
      <c r="G16" s="23">
        <v>0</v>
      </c>
      <c r="H16" s="23">
        <v>0</v>
      </c>
      <c r="I16" s="59">
        <v>0</v>
      </c>
      <c r="J16" s="101">
        <v>0.018</v>
      </c>
      <c r="K16" s="34">
        <v>1079249.18</v>
      </c>
      <c r="L16" s="44" t="s">
        <v>50</v>
      </c>
    </row>
    <row r="17" spans="1:12" ht="30">
      <c r="A17" s="58" t="s">
        <v>42</v>
      </c>
      <c r="B17" s="43">
        <f>SUM(B18:B21)</f>
        <v>10245.854000000001</v>
      </c>
      <c r="C17" s="43">
        <f aca="true" t="shared" si="2" ref="C17:J17">SUM(C18:C21)</f>
        <v>2082.835</v>
      </c>
      <c r="D17" s="43">
        <f t="shared" si="2"/>
        <v>0</v>
      </c>
      <c r="E17" s="43">
        <f t="shared" si="2"/>
        <v>1671.943</v>
      </c>
      <c r="F17" s="43">
        <f t="shared" si="2"/>
        <v>6402.906</v>
      </c>
      <c r="G17" s="43">
        <f t="shared" si="2"/>
        <v>0</v>
      </c>
      <c r="H17" s="43">
        <f t="shared" si="2"/>
        <v>79.538</v>
      </c>
      <c r="I17" s="43">
        <f t="shared" si="2"/>
        <v>0</v>
      </c>
      <c r="J17" s="43">
        <f t="shared" si="2"/>
        <v>8.632</v>
      </c>
      <c r="K17" s="4"/>
      <c r="L17" s="4"/>
    </row>
    <row r="18" spans="1:12" ht="15">
      <c r="A18" s="58" t="s">
        <v>2</v>
      </c>
      <c r="B18" s="23">
        <f>SUM(C18:J18)</f>
        <v>1403.7740000000001</v>
      </c>
      <c r="C18" s="64">
        <v>1324.236</v>
      </c>
      <c r="D18" s="23">
        <v>0</v>
      </c>
      <c r="E18" s="43">
        <v>0</v>
      </c>
      <c r="F18" s="66">
        <v>0</v>
      </c>
      <c r="G18" s="43">
        <v>0</v>
      </c>
      <c r="H18" s="42">
        <v>79.538</v>
      </c>
      <c r="I18" s="59">
        <v>0</v>
      </c>
      <c r="J18" s="23">
        <v>0</v>
      </c>
      <c r="K18" s="72">
        <v>136.71</v>
      </c>
      <c r="L18" s="75" t="s">
        <v>76</v>
      </c>
    </row>
    <row r="19" spans="1:16" s="68" customFormat="1" ht="15">
      <c r="A19" s="58" t="s">
        <v>3</v>
      </c>
      <c r="B19" s="65">
        <f>SUM(C19:J19)</f>
        <v>30.516</v>
      </c>
      <c r="C19" s="69">
        <v>30.516</v>
      </c>
      <c r="D19" s="65">
        <v>0</v>
      </c>
      <c r="E19" s="66">
        <v>0</v>
      </c>
      <c r="F19" s="66">
        <v>0</v>
      </c>
      <c r="G19" s="66">
        <v>0</v>
      </c>
      <c r="H19" s="23">
        <v>0</v>
      </c>
      <c r="I19" s="71">
        <v>0</v>
      </c>
      <c r="J19" s="65">
        <v>0</v>
      </c>
      <c r="K19" s="97">
        <v>174.69</v>
      </c>
      <c r="L19" s="67" t="s">
        <v>50</v>
      </c>
      <c r="O19"/>
      <c r="P19"/>
    </row>
    <row r="20" spans="1:16" ht="15">
      <c r="A20" s="58" t="s">
        <v>4</v>
      </c>
      <c r="B20" s="23">
        <f>SUM(C20:J20)</f>
        <v>8320.508</v>
      </c>
      <c r="C20" s="33">
        <v>420.605</v>
      </c>
      <c r="D20" s="23">
        <v>0</v>
      </c>
      <c r="E20" s="102">
        <v>1664.275</v>
      </c>
      <c r="F20" s="101">
        <v>6235.628</v>
      </c>
      <c r="G20" s="101">
        <v>0</v>
      </c>
      <c r="H20" s="23">
        <v>0</v>
      </c>
      <c r="I20" s="59">
        <v>0</v>
      </c>
      <c r="J20" s="23">
        <v>0</v>
      </c>
      <c r="K20" s="72">
        <v>353.18</v>
      </c>
      <c r="L20" s="44" t="s">
        <v>50</v>
      </c>
      <c r="O20" s="68"/>
      <c r="P20" s="68"/>
    </row>
    <row r="21" spans="1:12" ht="15">
      <c r="A21" s="58" t="s">
        <v>5</v>
      </c>
      <c r="B21" s="23">
        <f>SUM(C21:J21)</f>
        <v>491.056</v>
      </c>
      <c r="C21" s="33">
        <v>307.478</v>
      </c>
      <c r="D21" s="23">
        <v>0</v>
      </c>
      <c r="E21" s="101">
        <v>7.668</v>
      </c>
      <c r="F21" s="101">
        <v>167.278</v>
      </c>
      <c r="G21" s="23">
        <v>0</v>
      </c>
      <c r="H21" s="23">
        <v>0</v>
      </c>
      <c r="I21" s="59">
        <v>0</v>
      </c>
      <c r="J21" s="101">
        <v>8.632</v>
      </c>
      <c r="K21" s="72">
        <v>515.22</v>
      </c>
      <c r="L21" s="44" t="s">
        <v>50</v>
      </c>
    </row>
    <row r="22" spans="1:12" ht="15">
      <c r="A22" s="73"/>
      <c r="B22" s="23"/>
      <c r="C22" s="33"/>
      <c r="D22" s="23"/>
      <c r="E22" s="70"/>
      <c r="F22" s="70"/>
      <c r="G22" s="23"/>
      <c r="H22" s="23"/>
      <c r="I22" s="59"/>
      <c r="J22" s="70"/>
      <c r="K22" s="72"/>
      <c r="L22" s="44"/>
    </row>
    <row r="23" spans="1:16" s="90" customFormat="1" ht="15.75">
      <c r="A23" s="87" t="s">
        <v>43</v>
      </c>
      <c r="B23" s="88">
        <f>SUM(B24:B27)</f>
        <v>47184.103</v>
      </c>
      <c r="C23" s="88">
        <f aca="true" t="shared" si="3" ref="C23:J23">SUM(C24:C27)</f>
        <v>27239.503</v>
      </c>
      <c r="D23" s="88">
        <f t="shared" si="3"/>
        <v>275.38</v>
      </c>
      <c r="E23" s="88">
        <f t="shared" si="3"/>
        <v>1306.1799999999998</v>
      </c>
      <c r="F23" s="88">
        <f t="shared" si="3"/>
        <v>17520.516</v>
      </c>
      <c r="G23" s="88">
        <f t="shared" si="3"/>
        <v>0</v>
      </c>
      <c r="H23" s="88">
        <f t="shared" si="3"/>
        <v>0</v>
      </c>
      <c r="I23" s="88">
        <f t="shared" si="3"/>
        <v>0</v>
      </c>
      <c r="J23" s="88">
        <f t="shared" si="3"/>
        <v>842.524</v>
      </c>
      <c r="K23" s="89"/>
      <c r="L23" s="89"/>
      <c r="N23"/>
      <c r="O23"/>
      <c r="P23"/>
    </row>
    <row r="24" spans="1:16" ht="15">
      <c r="A24" s="58" t="s">
        <v>2</v>
      </c>
      <c r="B24" s="23">
        <f>SUM(C24:J24)</f>
        <v>5773.679</v>
      </c>
      <c r="C24" s="48">
        <f>5788.587-C18</f>
        <v>4464.351000000001</v>
      </c>
      <c r="D24" s="39">
        <v>91.745</v>
      </c>
      <c r="E24" s="39">
        <v>0</v>
      </c>
      <c r="F24" s="39">
        <v>1217.583</v>
      </c>
      <c r="G24" s="39">
        <v>0</v>
      </c>
      <c r="H24" s="39">
        <v>0</v>
      </c>
      <c r="I24" s="60">
        <v>0</v>
      </c>
      <c r="J24" s="46">
        <v>0</v>
      </c>
      <c r="K24" s="34">
        <v>2126.08</v>
      </c>
      <c r="L24" s="44" t="s">
        <v>50</v>
      </c>
      <c r="O24" s="68"/>
      <c r="P24" s="68"/>
    </row>
    <row r="25" spans="1:12" ht="15">
      <c r="A25" s="58" t="s">
        <v>3</v>
      </c>
      <c r="B25" s="23">
        <f>SUM(C25:J25)</f>
        <v>1345.224</v>
      </c>
      <c r="C25" s="48">
        <f>1328.729-C19</f>
        <v>1298.213</v>
      </c>
      <c r="D25" s="40">
        <v>47.011</v>
      </c>
      <c r="E25" s="39">
        <v>0</v>
      </c>
      <c r="F25" s="39">
        <v>0</v>
      </c>
      <c r="G25" s="39">
        <v>0</v>
      </c>
      <c r="H25" s="45">
        <v>0</v>
      </c>
      <c r="I25" s="61">
        <v>0</v>
      </c>
      <c r="J25" s="45">
        <v>0</v>
      </c>
      <c r="K25" s="34">
        <v>2282.28</v>
      </c>
      <c r="L25" s="44" t="s">
        <v>50</v>
      </c>
    </row>
    <row r="26" spans="1:12" ht="15">
      <c r="A26" s="58" t="s">
        <v>4</v>
      </c>
      <c r="B26" s="23">
        <f>SUM(C26:J26)</f>
        <v>27760.847</v>
      </c>
      <c r="C26" s="48">
        <f>14829.388-C20</f>
        <v>14408.783000000001</v>
      </c>
      <c r="D26" s="40">
        <v>79.968</v>
      </c>
      <c r="E26" s="86">
        <f>2329.317-E20</f>
        <v>665.0419999999999</v>
      </c>
      <c r="F26" s="39">
        <f>18432.105-F20</f>
        <v>12196.476999999999</v>
      </c>
      <c r="G26" s="39">
        <v>0</v>
      </c>
      <c r="H26" s="45">
        <v>0</v>
      </c>
      <c r="I26" s="39">
        <v>0</v>
      </c>
      <c r="J26" s="55">
        <v>410.577</v>
      </c>
      <c r="K26" s="34">
        <v>2760.47</v>
      </c>
      <c r="L26" s="44" t="s">
        <v>50</v>
      </c>
    </row>
    <row r="27" spans="1:12" ht="15">
      <c r="A27" s="58" t="s">
        <v>5</v>
      </c>
      <c r="B27" s="23">
        <f>SUM(C27:J27)</f>
        <v>12304.353</v>
      </c>
      <c r="C27" s="48">
        <f>7375.634-C21</f>
        <v>7068.156</v>
      </c>
      <c r="D27" s="40">
        <v>56.656</v>
      </c>
      <c r="E27" s="86">
        <f>648.806-E21</f>
        <v>641.138</v>
      </c>
      <c r="F27" s="39">
        <f>4273.734-F21</f>
        <v>4106.456</v>
      </c>
      <c r="G27" s="39">
        <v>0</v>
      </c>
      <c r="H27" s="45">
        <v>0</v>
      </c>
      <c r="I27" s="39">
        <v>0</v>
      </c>
      <c r="J27" s="55">
        <f>440.579-J21</f>
        <v>431.947</v>
      </c>
      <c r="K27" s="34">
        <v>3547.09</v>
      </c>
      <c r="L27" s="44" t="s">
        <v>50</v>
      </c>
    </row>
    <row r="28" spans="1:12" ht="15.75">
      <c r="A28" s="56" t="s">
        <v>6</v>
      </c>
      <c r="B28" s="22">
        <f>B29+B30+B31</f>
        <v>40580.638999999996</v>
      </c>
      <c r="C28" s="22">
        <f aca="true" t="shared" si="4" ref="C28:J28">C29+C30+C31</f>
        <v>25416.254</v>
      </c>
      <c r="D28" s="22">
        <f t="shared" si="4"/>
        <v>155.314</v>
      </c>
      <c r="E28" s="22">
        <f t="shared" si="4"/>
        <v>935.5559999999999</v>
      </c>
      <c r="F28" s="22">
        <f t="shared" si="4"/>
        <v>14067.123</v>
      </c>
      <c r="G28" s="22">
        <f t="shared" si="4"/>
        <v>0</v>
      </c>
      <c r="H28" s="22">
        <f t="shared" si="4"/>
        <v>0</v>
      </c>
      <c r="I28" s="22">
        <f t="shared" si="4"/>
        <v>0</v>
      </c>
      <c r="J28" s="22">
        <f t="shared" si="4"/>
        <v>6.392</v>
      </c>
      <c r="K28" s="4"/>
      <c r="L28" s="41"/>
    </row>
    <row r="29" spans="1:12" ht="15">
      <c r="A29" s="58" t="s">
        <v>7</v>
      </c>
      <c r="B29" s="23">
        <f>SUM(C29:J29)</f>
        <v>19569.064</v>
      </c>
      <c r="C29" s="98">
        <f>6315.233+415.936</f>
        <v>6731.169</v>
      </c>
      <c r="D29" s="40">
        <f>99.866+19.517</f>
        <v>119.383</v>
      </c>
      <c r="E29" s="86">
        <f>808.803+24.24</f>
        <v>833.043</v>
      </c>
      <c r="F29" s="62">
        <f>10272.022+1607.055</f>
        <v>11879.077000000001</v>
      </c>
      <c r="G29" s="74">
        <v>0</v>
      </c>
      <c r="H29" s="45">
        <v>0</v>
      </c>
      <c r="I29" s="61">
        <v>0</v>
      </c>
      <c r="J29" s="55">
        <f>5.745+0.647</f>
        <v>6.392</v>
      </c>
      <c r="K29" s="34">
        <v>2236.4</v>
      </c>
      <c r="L29" s="44" t="s">
        <v>50</v>
      </c>
    </row>
    <row r="30" spans="1:12" ht="24" customHeight="1">
      <c r="A30" s="58" t="s">
        <v>8</v>
      </c>
      <c r="B30" s="23">
        <f>SUM(C30:J30)</f>
        <v>19951.092999999997</v>
      </c>
      <c r="C30" s="98">
        <v>18661.314</v>
      </c>
      <c r="D30" s="40">
        <v>35.931</v>
      </c>
      <c r="E30" s="86">
        <v>92.959</v>
      </c>
      <c r="F30" s="39">
        <v>1160.889</v>
      </c>
      <c r="G30" s="74">
        <v>0</v>
      </c>
      <c r="H30" s="45">
        <v>0</v>
      </c>
      <c r="I30" s="61">
        <v>0</v>
      </c>
      <c r="J30" s="45">
        <v>0</v>
      </c>
      <c r="K30" s="34">
        <v>1298.26</v>
      </c>
      <c r="L30" s="44" t="s">
        <v>50</v>
      </c>
    </row>
    <row r="31" spans="1:12" ht="15">
      <c r="A31" s="58" t="s">
        <v>9</v>
      </c>
      <c r="B31" s="23">
        <f>SUM(C31:J31)</f>
        <v>1060.482</v>
      </c>
      <c r="C31" s="49">
        <v>23.771</v>
      </c>
      <c r="D31" s="40">
        <v>0</v>
      </c>
      <c r="E31" s="40">
        <v>9.554</v>
      </c>
      <c r="F31" s="40">
        <v>1027.157</v>
      </c>
      <c r="G31" s="74">
        <v>0</v>
      </c>
      <c r="H31" s="45">
        <v>0</v>
      </c>
      <c r="I31" s="61">
        <v>0</v>
      </c>
      <c r="J31" s="45">
        <v>0</v>
      </c>
      <c r="K31" s="34">
        <v>1298.26</v>
      </c>
      <c r="L31" s="44" t="s">
        <v>50</v>
      </c>
    </row>
    <row r="32" spans="1:12" ht="15">
      <c r="A32" s="58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12" ht="15.75">
      <c r="A33" s="80" t="s">
        <v>72</v>
      </c>
      <c r="B33" s="45">
        <f>SUM(B34:B37)</f>
        <v>5269.6410000000005</v>
      </c>
      <c r="C33" s="45">
        <f aca="true" t="shared" si="5" ref="C33:J33">SUM(C34:C37)</f>
        <v>4126.678000000001</v>
      </c>
      <c r="D33" s="45">
        <f t="shared" si="5"/>
        <v>569.958</v>
      </c>
      <c r="E33" s="45">
        <f t="shared" si="5"/>
        <v>294.591</v>
      </c>
      <c r="F33" s="45">
        <f t="shared" si="5"/>
        <v>0</v>
      </c>
      <c r="G33" s="45">
        <f t="shared" si="5"/>
        <v>0</v>
      </c>
      <c r="H33" s="45">
        <f t="shared" si="5"/>
        <v>31.545</v>
      </c>
      <c r="I33" s="45">
        <f t="shared" si="5"/>
        <v>141.647</v>
      </c>
      <c r="J33" s="45">
        <f t="shared" si="5"/>
        <v>105.222</v>
      </c>
      <c r="K33" s="34"/>
      <c r="L33" s="44"/>
    </row>
    <row r="34" spans="1:12" ht="15">
      <c r="A34" s="58" t="s">
        <v>2</v>
      </c>
      <c r="B34" s="23">
        <f>SUM(C34:J34)</f>
        <v>2839.838</v>
      </c>
      <c r="C34" s="49">
        <v>2238.335</v>
      </c>
      <c r="D34" s="40">
        <v>569.958</v>
      </c>
      <c r="E34" s="40">
        <v>0</v>
      </c>
      <c r="F34" s="40">
        <v>0</v>
      </c>
      <c r="G34" s="74">
        <v>0</v>
      </c>
      <c r="H34" s="55">
        <v>31.545</v>
      </c>
      <c r="I34" s="83">
        <v>0</v>
      </c>
      <c r="J34" s="45">
        <v>0</v>
      </c>
      <c r="K34" s="34"/>
      <c r="L34" s="44"/>
    </row>
    <row r="35" spans="1:12" ht="15">
      <c r="A35" s="58" t="s">
        <v>3</v>
      </c>
      <c r="B35" s="23">
        <f>SUM(C35:J35)</f>
        <v>324.802</v>
      </c>
      <c r="C35" s="49">
        <v>324.802</v>
      </c>
      <c r="D35">
        <v>0</v>
      </c>
      <c r="E35" s="40">
        <v>0</v>
      </c>
      <c r="F35" s="40">
        <v>0</v>
      </c>
      <c r="G35" s="74">
        <v>0</v>
      </c>
      <c r="H35" s="55">
        <v>0</v>
      </c>
      <c r="I35" s="83">
        <v>0</v>
      </c>
      <c r="J35" s="45">
        <v>0</v>
      </c>
      <c r="K35" s="34"/>
      <c r="L35" s="44"/>
    </row>
    <row r="36" spans="1:12" ht="15">
      <c r="A36" s="58" t="s">
        <v>4</v>
      </c>
      <c r="B36" s="23">
        <f>SUM(C36:J36)</f>
        <v>2002.907</v>
      </c>
      <c r="C36" s="48">
        <v>1554.133</v>
      </c>
      <c r="D36" s="40">
        <v>0</v>
      </c>
      <c r="E36" s="40">
        <v>225.729</v>
      </c>
      <c r="F36" s="40">
        <v>0</v>
      </c>
      <c r="G36" s="74">
        <v>0</v>
      </c>
      <c r="H36" s="55">
        <v>0</v>
      </c>
      <c r="I36" s="55">
        <v>125.792</v>
      </c>
      <c r="J36" s="55">
        <v>97.253</v>
      </c>
      <c r="K36" s="34"/>
      <c r="L36" s="44"/>
    </row>
    <row r="37" spans="1:12" ht="15">
      <c r="A37" s="58" t="s">
        <v>5</v>
      </c>
      <c r="B37" s="23">
        <f>SUM(C37:J37)</f>
        <v>102.094</v>
      </c>
      <c r="C37" s="81">
        <v>9.408</v>
      </c>
      <c r="D37" s="40">
        <v>0</v>
      </c>
      <c r="E37" s="40">
        <v>68.862</v>
      </c>
      <c r="F37" s="40">
        <v>0</v>
      </c>
      <c r="G37" s="74">
        <v>0</v>
      </c>
      <c r="H37" s="55">
        <v>0</v>
      </c>
      <c r="I37" s="55">
        <v>15.855</v>
      </c>
      <c r="J37" s="55">
        <v>7.969</v>
      </c>
      <c r="K37" s="34"/>
      <c r="L37" s="44"/>
    </row>
    <row r="38" spans="1:12" ht="15.75">
      <c r="A38" s="56" t="s">
        <v>6</v>
      </c>
      <c r="B38" s="23">
        <f>B39</f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34"/>
      <c r="L38" s="44"/>
    </row>
    <row r="39" spans="1:12" ht="15">
      <c r="A39" s="58" t="s">
        <v>8</v>
      </c>
      <c r="B39" s="23">
        <f>SUM(C39:J39)</f>
        <v>0</v>
      </c>
      <c r="C39" s="49">
        <v>0</v>
      </c>
      <c r="D39" s="40">
        <v>0</v>
      </c>
      <c r="E39" s="40">
        <v>0</v>
      </c>
      <c r="F39" s="40">
        <v>0</v>
      </c>
      <c r="G39" s="74">
        <v>0</v>
      </c>
      <c r="H39" s="45">
        <v>0</v>
      </c>
      <c r="I39" s="61">
        <v>0</v>
      </c>
      <c r="J39" s="45">
        <v>0</v>
      </c>
      <c r="K39" s="34"/>
      <c r="L39" s="44"/>
    </row>
    <row r="40" spans="1:12" ht="34.5" customHeight="1">
      <c r="A40" s="56" t="s">
        <v>29</v>
      </c>
      <c r="B40" s="47">
        <f>B33+B28+B23+B17+B38</f>
        <v>103280.23700000001</v>
      </c>
      <c r="C40" s="47">
        <f>C28+C23+C17+C38</f>
        <v>54738.592</v>
      </c>
      <c r="D40" s="47">
        <f>D28+D23+D17+D38</f>
        <v>430.69399999999996</v>
      </c>
      <c r="E40" s="47">
        <f>+E28+E23+E17+E38</f>
        <v>3913.679</v>
      </c>
      <c r="F40" s="47">
        <f>F33+F28+F23+F17+F38</f>
        <v>37990.545</v>
      </c>
      <c r="G40" s="47">
        <f>G33+G28+G23+G17+G38</f>
        <v>0</v>
      </c>
      <c r="H40" s="47">
        <f>H28+H23+H17+H38</f>
        <v>79.538</v>
      </c>
      <c r="I40" s="47">
        <f>I23</f>
        <v>0</v>
      </c>
      <c r="J40" s="47">
        <f>J28+J23+J17+J38</f>
        <v>857.548</v>
      </c>
      <c r="K40" s="4"/>
      <c r="L40" s="41"/>
    </row>
    <row r="41" spans="2:5" ht="16.5" customHeight="1">
      <c r="B41" s="38"/>
      <c r="C41" s="38"/>
      <c r="D41" s="85"/>
      <c r="E41" s="38"/>
    </row>
    <row r="42" spans="1:10" ht="21.75" customHeight="1">
      <c r="A42" s="12"/>
      <c r="B42" s="38"/>
      <c r="C42" s="38"/>
      <c r="D42" s="38"/>
      <c r="E42" s="38"/>
      <c r="G42" s="38"/>
      <c r="H42" s="38"/>
      <c r="I42" s="38"/>
      <c r="J42" s="38"/>
    </row>
    <row r="43" spans="2:11" ht="20.25">
      <c r="B43" s="84"/>
      <c r="C43" s="38"/>
      <c r="D43" s="38"/>
      <c r="E43" s="38"/>
      <c r="F43" s="38"/>
      <c r="G43" s="38"/>
      <c r="H43" s="38"/>
      <c r="I43" s="38"/>
      <c r="J43" s="38"/>
      <c r="K43" s="38"/>
    </row>
    <row r="44" spans="2:11" ht="20.25">
      <c r="B44" s="84"/>
      <c r="C44" s="38"/>
      <c r="D44" s="38"/>
      <c r="E44" s="38"/>
      <c r="F44" s="38"/>
      <c r="G44" s="38"/>
      <c r="H44" s="38"/>
      <c r="I44" s="38"/>
      <c r="J44" s="38"/>
      <c r="K44" s="38"/>
    </row>
    <row r="45" spans="2:11" ht="20.25">
      <c r="B45" s="84"/>
      <c r="C45" s="38"/>
      <c r="D45" s="38"/>
      <c r="E45" s="38"/>
      <c r="F45" s="38"/>
      <c r="G45" s="38"/>
      <c r="H45" s="38"/>
      <c r="I45" s="38"/>
      <c r="J45" s="38"/>
      <c r="K45" s="38"/>
    </row>
    <row r="46" spans="2:11" ht="20.25">
      <c r="B46" s="85"/>
      <c r="C46" s="38"/>
      <c r="D46" s="38"/>
      <c r="E46" s="38"/>
      <c r="F46" s="38"/>
      <c r="G46" s="38"/>
      <c r="H46" s="38"/>
      <c r="I46" s="38"/>
      <c r="J46" s="38"/>
      <c r="K46" s="38"/>
    </row>
    <row r="47" spans="2:11" ht="20.25">
      <c r="B47" s="85"/>
      <c r="C47" s="38"/>
      <c r="D47" s="38"/>
      <c r="E47" s="38"/>
      <c r="F47" s="38"/>
      <c r="G47" s="38"/>
      <c r="H47" s="38"/>
      <c r="I47" s="38"/>
      <c r="J47" s="38"/>
      <c r="K47" s="38"/>
    </row>
    <row r="48" spans="2:11" ht="20.25">
      <c r="B48" s="84"/>
      <c r="C48" s="38"/>
      <c r="D48" s="38"/>
      <c r="E48" s="38"/>
      <c r="F48" s="38"/>
      <c r="G48" s="38"/>
      <c r="H48" s="38"/>
      <c r="I48" s="38"/>
      <c r="J48" s="38"/>
      <c r="K48" s="38"/>
    </row>
    <row r="49" spans="2:11" ht="20.25">
      <c r="B49" s="84"/>
      <c r="C49" s="38"/>
      <c r="D49" s="38"/>
      <c r="E49" s="38"/>
      <c r="F49" s="38"/>
      <c r="G49" s="38"/>
      <c r="H49" s="38"/>
      <c r="I49" s="38"/>
      <c r="J49" s="38"/>
      <c r="K49" s="38"/>
    </row>
    <row r="50" spans="3:11" ht="12.75">
      <c r="C50" s="38"/>
      <c r="D50" s="38"/>
      <c r="E50" s="38"/>
      <c r="F50" s="38"/>
      <c r="G50" s="38"/>
      <c r="H50" s="38"/>
      <c r="I50" s="38"/>
      <c r="J50" s="38"/>
      <c r="K50" s="38"/>
    </row>
    <row r="51" spans="3:11" ht="12.75">
      <c r="C51" s="38"/>
      <c r="D51" s="38"/>
      <c r="E51" s="38"/>
      <c r="F51" s="38"/>
      <c r="G51" s="38"/>
      <c r="H51" s="38"/>
      <c r="I51" s="38"/>
      <c r="J51" s="38"/>
      <c r="K51" s="38"/>
    </row>
    <row r="52" spans="3:11" ht="12.75">
      <c r="C52" s="38"/>
      <c r="D52" s="38"/>
      <c r="E52" s="38"/>
      <c r="F52" s="38"/>
      <c r="G52" s="38"/>
      <c r="H52" s="38"/>
      <c r="I52" s="38"/>
      <c r="J52" s="38"/>
      <c r="K52" s="38"/>
    </row>
    <row r="53" spans="3:11" ht="12.75">
      <c r="C53" s="38"/>
      <c r="D53" s="38"/>
      <c r="E53" s="38"/>
      <c r="F53" s="38"/>
      <c r="G53" s="38"/>
      <c r="H53" s="38"/>
      <c r="I53" s="38"/>
      <c r="J53" s="38"/>
      <c r="K53" s="38"/>
    </row>
    <row r="54" spans="3:11" ht="12.75">
      <c r="C54" s="38"/>
      <c r="D54" s="38"/>
      <c r="E54" s="38"/>
      <c r="F54" s="38"/>
      <c r="G54" s="38"/>
      <c r="H54" s="38"/>
      <c r="I54" s="38"/>
      <c r="J54" s="38"/>
      <c r="K54" s="38"/>
    </row>
    <row r="55" spans="3:11" ht="12.75">
      <c r="C55" s="38"/>
      <c r="D55" s="38"/>
      <c r="E55" s="38"/>
      <c r="F55" s="38"/>
      <c r="G55" s="38"/>
      <c r="H55" s="38"/>
      <c r="I55" s="38"/>
      <c r="J55" s="38"/>
      <c r="K55" s="38"/>
    </row>
    <row r="56" spans="3:11" ht="12.75">
      <c r="C56" s="38"/>
      <c r="D56" s="38"/>
      <c r="E56" s="38"/>
      <c r="F56" s="38"/>
      <c r="G56" s="38"/>
      <c r="H56" s="38"/>
      <c r="I56" s="38"/>
      <c r="J56" s="38"/>
      <c r="K56" s="38"/>
    </row>
    <row r="57" spans="3:11" ht="12.75">
      <c r="C57" s="38"/>
      <c r="D57" s="38"/>
      <c r="E57" s="38"/>
      <c r="F57" s="38"/>
      <c r="G57" s="38"/>
      <c r="H57" s="38"/>
      <c r="I57" s="38"/>
      <c r="J57" s="38"/>
      <c r="K57" s="38"/>
    </row>
    <row r="58" spans="3:11" ht="12.75">
      <c r="C58" s="38"/>
      <c r="D58" s="38"/>
      <c r="E58" s="38"/>
      <c r="F58" s="38"/>
      <c r="G58" s="38"/>
      <c r="H58" s="38"/>
      <c r="I58" s="38"/>
      <c r="J58" s="38"/>
      <c r="K58" s="38"/>
    </row>
    <row r="59" spans="3:11" ht="12.75">
      <c r="C59" s="38"/>
      <c r="D59" s="38"/>
      <c r="E59" s="38"/>
      <c r="F59" s="38"/>
      <c r="G59" s="38"/>
      <c r="H59" s="38"/>
      <c r="I59" s="38"/>
      <c r="J59" s="38"/>
      <c r="K59" s="38"/>
    </row>
    <row r="60" spans="3:11" ht="12.75">
      <c r="C60" s="38"/>
      <c r="D60" s="38"/>
      <c r="E60" s="38"/>
      <c r="F60" s="38"/>
      <c r="G60" s="38"/>
      <c r="H60" s="38"/>
      <c r="I60" s="38"/>
      <c r="J60" s="38"/>
      <c r="K60" s="38"/>
    </row>
    <row r="61" spans="3:11" ht="12.75">
      <c r="C61" s="38"/>
      <c r="D61" s="38"/>
      <c r="E61" s="38"/>
      <c r="F61" s="38"/>
      <c r="G61" s="38"/>
      <c r="H61" s="38"/>
      <c r="I61" s="38"/>
      <c r="J61" s="38"/>
      <c r="K61" s="38"/>
    </row>
    <row r="62" spans="3:11" ht="12.75">
      <c r="C62" s="38"/>
      <c r="D62" s="38"/>
      <c r="E62" s="38"/>
      <c r="F62" s="38"/>
      <c r="G62" s="38"/>
      <c r="H62" s="38"/>
      <c r="I62" s="38"/>
      <c r="J62" s="38"/>
      <c r="K62" s="38"/>
    </row>
    <row r="63" spans="3:11" ht="12.75">
      <c r="C63" s="38"/>
      <c r="D63" s="38"/>
      <c r="E63" s="38"/>
      <c r="F63" s="38"/>
      <c r="G63" s="38"/>
      <c r="H63" s="38"/>
      <c r="I63" s="38"/>
      <c r="J63" s="38"/>
      <c r="K63" s="38"/>
    </row>
    <row r="64" spans="3:11" ht="12.75">
      <c r="C64" s="38"/>
      <c r="D64" s="38"/>
      <c r="E64" s="38"/>
      <c r="F64" s="38"/>
      <c r="G64" s="38"/>
      <c r="H64" s="38"/>
      <c r="I64" s="38"/>
      <c r="J64" s="38"/>
      <c r="K64" s="38"/>
    </row>
    <row r="65" spans="3:11" ht="12.75">
      <c r="C65" s="38"/>
      <c r="D65" s="38"/>
      <c r="E65" s="38"/>
      <c r="F65" s="38"/>
      <c r="G65" s="38"/>
      <c r="H65" s="38"/>
      <c r="I65" s="38"/>
      <c r="J65" s="38"/>
      <c r="K65" s="38"/>
    </row>
    <row r="66" spans="3:11" ht="12.75">
      <c r="C66" s="38"/>
      <c r="D66" s="38"/>
      <c r="E66" s="38"/>
      <c r="F66" s="38"/>
      <c r="G66" s="38"/>
      <c r="H66" s="38"/>
      <c r="I66" s="38"/>
      <c r="J66" s="38"/>
      <c r="K66" s="38"/>
    </row>
    <row r="67" spans="3:11" ht="12.75">
      <c r="C67" s="38"/>
      <c r="D67" s="38"/>
      <c r="E67" s="38"/>
      <c r="F67" s="38"/>
      <c r="G67" s="38"/>
      <c r="H67" s="38"/>
      <c r="I67" s="38"/>
      <c r="J67" s="38"/>
      <c r="K67" s="38"/>
    </row>
    <row r="68" spans="3:11" ht="12.75">
      <c r="C68" s="38"/>
      <c r="D68" s="38"/>
      <c r="E68" s="38"/>
      <c r="F68" s="38"/>
      <c r="G68" s="38"/>
      <c r="H68" s="38"/>
      <c r="I68" s="38"/>
      <c r="J68" s="38"/>
      <c r="K68" s="38"/>
    </row>
    <row r="69" spans="3:11" ht="12.75">
      <c r="C69" s="38"/>
      <c r="D69" s="38"/>
      <c r="E69" s="38"/>
      <c r="F69" s="38"/>
      <c r="G69" s="38"/>
      <c r="H69" s="38"/>
      <c r="I69" s="38"/>
      <c r="J69" s="38"/>
      <c r="K69" s="38"/>
    </row>
    <row r="70" spans="3:11" ht="12.75">
      <c r="C70" s="38"/>
      <c r="D70" s="38"/>
      <c r="E70" s="38"/>
      <c r="F70" s="38"/>
      <c r="G70" s="38"/>
      <c r="H70" s="38"/>
      <c r="I70" s="38"/>
      <c r="J70" s="38"/>
      <c r="K70" s="38"/>
    </row>
    <row r="71" spans="3:10" ht="20.25">
      <c r="C71" s="84"/>
      <c r="D71" s="84"/>
      <c r="E71" s="84"/>
      <c r="F71" s="84"/>
      <c r="G71" s="84"/>
      <c r="H71" s="84"/>
      <c r="I71" s="84"/>
      <c r="J71" s="84"/>
    </row>
    <row r="72" ht="20.25">
      <c r="C72" s="84"/>
    </row>
    <row r="73" ht="20.25">
      <c r="C73" s="84"/>
    </row>
    <row r="74" ht="20.25">
      <c r="C74" s="84"/>
    </row>
    <row r="75" ht="20.25">
      <c r="C75" s="84"/>
    </row>
    <row r="76" ht="20.25">
      <c r="C76" s="84"/>
    </row>
    <row r="77" ht="20.25">
      <c r="C77" s="84"/>
    </row>
    <row r="78" ht="20.25">
      <c r="C78" s="84"/>
    </row>
  </sheetData>
  <sheetProtection/>
  <mergeCells count="5">
    <mergeCell ref="A1:K1"/>
    <mergeCell ref="A5:K5"/>
    <mergeCell ref="A8:A9"/>
    <mergeCell ref="B8:B9"/>
    <mergeCell ref="C8:J8"/>
  </mergeCells>
  <printOptions/>
  <pageMargins left="0.25" right="0.29" top="0.2" bottom="0.6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V24"/>
  <sheetViews>
    <sheetView zoomScale="85" zoomScaleNormal="85" zoomScaleSheetLayoutView="100" zoomScalePageLayoutView="0" workbookViewId="0" topLeftCell="A10">
      <selection activeCell="A1" sqref="A1:D1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63" customHeight="1">
      <c r="A1" s="112" t="s">
        <v>67</v>
      </c>
      <c r="B1" s="112"/>
      <c r="C1" s="112"/>
      <c r="D1" s="112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21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104" t="s">
        <v>34</v>
      </c>
      <c r="B5" s="104"/>
      <c r="C5" s="104"/>
      <c r="D5" s="104"/>
      <c r="E5" s="3"/>
      <c r="F5" s="3"/>
      <c r="G5" s="3"/>
    </row>
    <row r="6" spans="1:7" ht="33" customHeight="1">
      <c r="A6" s="16" t="s">
        <v>24</v>
      </c>
      <c r="B6" s="18" t="str">
        <f>'Полезный отпуск'!B6</f>
        <v>декабрь 2018 г.</v>
      </c>
      <c r="C6" s="1"/>
      <c r="D6" s="1"/>
      <c r="E6" s="3"/>
      <c r="F6" s="3"/>
      <c r="G6" s="3"/>
    </row>
    <row r="7" spans="1:4" ht="8.25" customHeight="1">
      <c r="A7" s="2"/>
      <c r="B7" s="2"/>
      <c r="C7" s="2"/>
      <c r="D7" s="2"/>
    </row>
    <row r="8" spans="1:22" ht="126" customHeight="1">
      <c r="A8" s="50" t="s">
        <v>10</v>
      </c>
      <c r="B8" s="51" t="s">
        <v>68</v>
      </c>
      <c r="C8" s="51" t="s">
        <v>30</v>
      </c>
      <c r="D8" s="51" t="s">
        <v>23</v>
      </c>
      <c r="E8" s="51" t="s">
        <v>55</v>
      </c>
      <c r="F8" s="51" t="s">
        <v>56</v>
      </c>
      <c r="G8" s="114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</row>
    <row r="9" spans="1:6" ht="15">
      <c r="A9" s="91" t="s">
        <v>37</v>
      </c>
      <c r="B9" s="92">
        <v>0</v>
      </c>
      <c r="C9" s="92">
        <f aca="true" t="shared" si="0" ref="C9:C14">B9</f>
        <v>0</v>
      </c>
      <c r="D9" s="92">
        <f aca="true" t="shared" si="1" ref="D9:D14">B9</f>
        <v>0</v>
      </c>
      <c r="E9" s="92">
        <v>0</v>
      </c>
      <c r="F9" s="92">
        <v>0</v>
      </c>
    </row>
    <row r="10" spans="1:6" ht="15">
      <c r="A10" s="91" t="s">
        <v>38</v>
      </c>
      <c r="B10" s="92">
        <v>100</v>
      </c>
      <c r="C10" s="92">
        <f t="shared" si="0"/>
        <v>100</v>
      </c>
      <c r="D10" s="92">
        <f t="shared" si="1"/>
        <v>100</v>
      </c>
      <c r="E10" s="92">
        <v>100</v>
      </c>
      <c r="F10" s="92">
        <v>100</v>
      </c>
    </row>
    <row r="11" spans="1:6" ht="21.75" customHeight="1">
      <c r="A11" s="91" t="s">
        <v>31</v>
      </c>
      <c r="B11" s="93">
        <v>2.44</v>
      </c>
      <c r="C11" s="94">
        <f t="shared" si="0"/>
        <v>2.44</v>
      </c>
      <c r="D11" s="94">
        <f t="shared" si="1"/>
        <v>2.44</v>
      </c>
      <c r="E11" s="94">
        <f>B11</f>
        <v>2.44</v>
      </c>
      <c r="F11" s="94">
        <f>B11</f>
        <v>2.44</v>
      </c>
    </row>
    <row r="12" spans="1:6" ht="45">
      <c r="A12" s="91" t="s">
        <v>44</v>
      </c>
      <c r="B12" s="93">
        <v>249.28</v>
      </c>
      <c r="C12" s="94">
        <f>B12</f>
        <v>249.28</v>
      </c>
      <c r="D12" s="94">
        <f t="shared" si="1"/>
        <v>249.28</v>
      </c>
      <c r="E12" s="94">
        <f>B12</f>
        <v>249.28</v>
      </c>
      <c r="F12" s="94">
        <f>B12</f>
        <v>249.28</v>
      </c>
    </row>
    <row r="13" spans="1:6" ht="45">
      <c r="A13" s="91" t="s">
        <v>45</v>
      </c>
      <c r="B13" s="95">
        <v>96</v>
      </c>
      <c r="C13" s="94">
        <f t="shared" si="0"/>
        <v>96</v>
      </c>
      <c r="D13" s="94">
        <f t="shared" si="1"/>
        <v>96</v>
      </c>
      <c r="E13" s="94">
        <f>B13</f>
        <v>96</v>
      </c>
      <c r="F13" s="94">
        <f>B13</f>
        <v>96</v>
      </c>
    </row>
    <row r="14" spans="1:8" ht="59.25" customHeight="1">
      <c r="A14" s="91" t="s">
        <v>73</v>
      </c>
      <c r="B14" s="93">
        <v>1361.04</v>
      </c>
      <c r="C14" s="94">
        <f t="shared" si="0"/>
        <v>1361.04</v>
      </c>
      <c r="D14" s="94">
        <f t="shared" si="1"/>
        <v>1361.04</v>
      </c>
      <c r="E14" s="94">
        <f>B14</f>
        <v>1361.04</v>
      </c>
      <c r="F14" s="94">
        <f>B14</f>
        <v>1361.04</v>
      </c>
      <c r="H14" t="s">
        <v>62</v>
      </c>
    </row>
    <row r="15" spans="1:6" ht="46.5" customHeight="1">
      <c r="A15" s="91" t="s">
        <v>46</v>
      </c>
      <c r="B15" s="94">
        <f>B11+B12+B14</f>
        <v>1612.76</v>
      </c>
      <c r="C15" s="94">
        <f>C11+C12+C14</f>
        <v>1612.76</v>
      </c>
      <c r="D15" s="94">
        <f>D11+D12+D14</f>
        <v>1612.76</v>
      </c>
      <c r="E15" s="92">
        <f>E11+E12+E14</f>
        <v>1612.76</v>
      </c>
      <c r="F15" s="92">
        <f>F11+F12+F14</f>
        <v>1612.76</v>
      </c>
    </row>
    <row r="16" spans="1:6" ht="60">
      <c r="A16" s="91" t="s">
        <v>47</v>
      </c>
      <c r="B16" s="94">
        <f>B14+B13+B11</f>
        <v>1459.48</v>
      </c>
      <c r="C16" s="94">
        <f>C14+C13+C11</f>
        <v>1459.48</v>
      </c>
      <c r="D16" s="94">
        <f>D14+D13+D11</f>
        <v>1459.48</v>
      </c>
      <c r="E16" s="92">
        <f>E14+E13+E11</f>
        <v>1459.48</v>
      </c>
      <c r="F16" s="92">
        <f>F14+F13+F11</f>
        <v>1459.48</v>
      </c>
    </row>
    <row r="18" spans="1:4" ht="48" customHeight="1">
      <c r="A18" s="115" t="s">
        <v>39</v>
      </c>
      <c r="B18" s="115"/>
      <c r="C18" s="115"/>
      <c r="D18" s="115"/>
    </row>
    <row r="20" ht="15">
      <c r="A20" s="2" t="s">
        <v>69</v>
      </c>
    </row>
    <row r="22" ht="15">
      <c r="A22" s="2" t="s">
        <v>70</v>
      </c>
    </row>
    <row r="24" ht="12.75">
      <c r="A24" s="13"/>
    </row>
  </sheetData>
  <sheetProtection/>
  <mergeCells count="11">
    <mergeCell ref="U8:V8"/>
    <mergeCell ref="Q8:R8"/>
    <mergeCell ref="O8:P8"/>
    <mergeCell ref="A1:D1"/>
    <mergeCell ref="A5:D5"/>
    <mergeCell ref="S8:T8"/>
    <mergeCell ref="M8:N8"/>
    <mergeCell ref="G8:H8"/>
    <mergeCell ref="A18:D18"/>
    <mergeCell ref="I8:J8"/>
    <mergeCell ref="K8:L8"/>
  </mergeCells>
  <printOptions/>
  <pageMargins left="0.1968503937007874" right="0.1968503937007874" top="0.984251968503937" bottom="0.7086614173228347" header="0.5118110236220472" footer="0.5118110236220472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BF25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103" t="s">
        <v>63</v>
      </c>
      <c r="B1" s="103"/>
      <c r="C1" s="103"/>
      <c r="D1" s="103"/>
      <c r="E1" s="13"/>
    </row>
    <row r="2" spans="1:4" ht="15">
      <c r="A2" s="2"/>
      <c r="B2" s="2"/>
      <c r="C2" s="2"/>
      <c r="D2" s="2"/>
    </row>
    <row r="3" spans="1:4" ht="15">
      <c r="A3" s="2" t="s">
        <v>22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17" t="s">
        <v>17</v>
      </c>
      <c r="B5" s="117"/>
      <c r="C5" s="117"/>
      <c r="D5" s="117"/>
      <c r="E5" s="17"/>
    </row>
    <row r="6" spans="1:5" ht="42" customHeight="1">
      <c r="A6" s="16" t="s">
        <v>24</v>
      </c>
      <c r="B6" s="18" t="str">
        <f>'Полезный отпуск'!B6</f>
        <v>декабрь 2018 г.</v>
      </c>
      <c r="C6" s="14"/>
      <c r="D6" s="14"/>
      <c r="E6" s="17"/>
    </row>
    <row r="7" spans="1:5" ht="15">
      <c r="A7" s="21"/>
      <c r="B7" s="21"/>
      <c r="C7" s="21"/>
      <c r="D7" s="21"/>
      <c r="E7" s="15"/>
    </row>
    <row r="8" spans="1:4" ht="15">
      <c r="A8" s="118" t="s">
        <v>16</v>
      </c>
      <c r="B8" s="118"/>
      <c r="C8" s="118" t="s">
        <v>20</v>
      </c>
      <c r="D8" s="118"/>
    </row>
    <row r="9" spans="1:4" ht="15">
      <c r="A9" s="52" t="s">
        <v>18</v>
      </c>
      <c r="B9" s="52" t="s">
        <v>19</v>
      </c>
      <c r="C9" s="52" t="s">
        <v>18</v>
      </c>
      <c r="D9" s="52" t="s">
        <v>19</v>
      </c>
    </row>
    <row r="10" spans="1:4" ht="15">
      <c r="A10" s="20">
        <f>'Полезный отпуск'!B40</f>
        <v>103280.23700000001</v>
      </c>
      <c r="B10" s="32">
        <v>237.09</v>
      </c>
      <c r="C10" s="19">
        <f>'Полезный отпуск'!B28</f>
        <v>40580.638999999996</v>
      </c>
      <c r="D10" s="20">
        <f>ROUND(C10/4937*12,3)</f>
        <v>98.636</v>
      </c>
    </row>
    <row r="11" spans="1:5" ht="12.75">
      <c r="A11" s="31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16"/>
      <c r="B23" s="116"/>
      <c r="C23" s="116"/>
      <c r="D23" s="116"/>
      <c r="E23" s="116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</row>
    <row r="25" spans="1:58" ht="153.75" customHeight="1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</row>
  </sheetData>
  <sheetProtection/>
  <mergeCells count="29"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27"/>
  <sheetViews>
    <sheetView zoomScalePageLayoutView="0" workbookViewId="0" topLeftCell="A1">
      <pane xSplit="1" ySplit="1" topLeftCell="B5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16" sqref="C16:D16"/>
    </sheetView>
  </sheetViews>
  <sheetFormatPr defaultColWidth="9.00390625" defaultRowHeight="12.75"/>
  <cols>
    <col min="1" max="1" width="39.125" style="0" customWidth="1"/>
    <col min="2" max="2" width="37.875" style="0" customWidth="1"/>
    <col min="3" max="4" width="22.625" style="0" customWidth="1"/>
    <col min="5" max="5" width="11.75390625" style="0" customWidth="1"/>
    <col min="6" max="6" width="13.625" style="0" customWidth="1"/>
    <col min="7" max="7" width="15.25390625" style="0" customWidth="1"/>
  </cols>
  <sheetData>
    <row r="1" spans="1:4" ht="69" customHeight="1">
      <c r="A1" s="125" t="s">
        <v>64</v>
      </c>
      <c r="B1" s="125"/>
      <c r="C1" s="125"/>
      <c r="D1" s="125"/>
    </row>
    <row r="2" spans="1:4" ht="15">
      <c r="A2" s="24"/>
      <c r="B2" s="24"/>
      <c r="C2" s="24"/>
      <c r="D2" s="24"/>
    </row>
    <row r="3" spans="1:4" ht="15">
      <c r="A3" s="24" t="s">
        <v>15</v>
      </c>
      <c r="B3" s="24"/>
      <c r="C3" s="24"/>
      <c r="D3" s="24"/>
    </row>
    <row r="4" spans="1:4" ht="15">
      <c r="A4" s="24"/>
      <c r="B4" s="24"/>
      <c r="C4" s="24"/>
      <c r="D4" s="24"/>
    </row>
    <row r="5" spans="1:4" ht="15">
      <c r="A5" s="24"/>
      <c r="B5" s="24"/>
      <c r="C5" s="24"/>
      <c r="D5" s="24"/>
    </row>
    <row r="6" spans="1:4" ht="15">
      <c r="A6" s="24"/>
      <c r="B6" s="24"/>
      <c r="C6" s="24"/>
      <c r="D6" s="24"/>
    </row>
    <row r="7" spans="1:4" ht="15">
      <c r="A7" s="24"/>
      <c r="B7" s="24"/>
      <c r="C7" s="24"/>
      <c r="D7" s="24"/>
    </row>
    <row r="8" spans="1:4" ht="15">
      <c r="A8" s="24"/>
      <c r="B8" s="24"/>
      <c r="C8" s="24"/>
      <c r="D8" s="24"/>
    </row>
    <row r="9" spans="1:4" ht="15">
      <c r="A9" s="24"/>
      <c r="B9" s="24"/>
      <c r="C9" s="24"/>
      <c r="D9" s="24"/>
    </row>
    <row r="10" spans="1:4" ht="15">
      <c r="A10" s="24"/>
      <c r="B10" s="24"/>
      <c r="C10" s="24"/>
      <c r="D10" s="24"/>
    </row>
    <row r="11" spans="1:4" ht="15" customHeight="1">
      <c r="A11" s="123" t="s">
        <v>40</v>
      </c>
      <c r="B11" s="123"/>
      <c r="C11" s="123"/>
      <c r="D11" s="123"/>
    </row>
    <row r="12" spans="1:4" ht="24" customHeight="1">
      <c r="A12" s="25" t="s">
        <v>24</v>
      </c>
      <c r="B12" s="26" t="str">
        <f>'Полезный отпуск'!B6</f>
        <v>декабрь 2018 г.</v>
      </c>
      <c r="C12" s="24"/>
      <c r="D12" s="24"/>
    </row>
    <row r="13" spans="1:4" ht="15">
      <c r="A13" s="24"/>
      <c r="B13" s="24"/>
      <c r="C13" s="24"/>
      <c r="D13" s="24"/>
    </row>
    <row r="14" spans="1:4" ht="41.25" customHeight="1">
      <c r="A14" s="53" t="s">
        <v>32</v>
      </c>
      <c r="B14" s="54" t="s">
        <v>33</v>
      </c>
      <c r="C14" s="126" t="s">
        <v>13</v>
      </c>
      <c r="D14" s="127"/>
    </row>
    <row r="15" spans="1:4" ht="15">
      <c r="A15" s="53" t="s">
        <v>12</v>
      </c>
      <c r="B15" s="27" t="s">
        <v>12</v>
      </c>
      <c r="C15" s="128">
        <v>402.079</v>
      </c>
      <c r="D15" s="129"/>
    </row>
    <row r="16" spans="1:4" ht="15">
      <c r="A16" s="53" t="s">
        <v>36</v>
      </c>
      <c r="B16" s="27" t="s">
        <v>36</v>
      </c>
      <c r="C16" s="128">
        <v>0</v>
      </c>
      <c r="D16" s="129"/>
    </row>
    <row r="17" spans="1:4" ht="15">
      <c r="A17" s="53" t="s">
        <v>14</v>
      </c>
      <c r="B17" s="28" t="s">
        <v>14</v>
      </c>
      <c r="C17" s="128">
        <v>0</v>
      </c>
      <c r="D17" s="129"/>
    </row>
    <row r="18" spans="1:5" ht="15">
      <c r="A18" s="124" t="s">
        <v>25</v>
      </c>
      <c r="B18" s="124"/>
      <c r="C18" s="119">
        <f>SUM(C15:C17)</f>
        <v>402.079</v>
      </c>
      <c r="D18" s="120"/>
      <c r="E18" s="8"/>
    </row>
    <row r="19" spans="1:5" ht="15">
      <c r="A19" s="29"/>
      <c r="B19" s="29"/>
      <c r="C19" s="30"/>
      <c r="D19" s="29"/>
      <c r="E19" s="8"/>
    </row>
    <row r="20" spans="1:4" ht="33" customHeight="1">
      <c r="A20" s="122" t="s">
        <v>57</v>
      </c>
      <c r="B20" s="122"/>
      <c r="C20" s="122"/>
      <c r="D20" s="122"/>
    </row>
    <row r="21" spans="1:4" ht="96.75" customHeight="1">
      <c r="A21" s="121" t="s">
        <v>66</v>
      </c>
      <c r="B21" s="121"/>
      <c r="C21" s="121"/>
      <c r="D21" s="121"/>
    </row>
    <row r="22" spans="1:4" ht="67.5" customHeight="1">
      <c r="A22" s="121" t="s">
        <v>65</v>
      </c>
      <c r="B22" s="121"/>
      <c r="C22" s="121"/>
      <c r="D22" s="121"/>
    </row>
    <row r="23" spans="1:3" ht="12.75">
      <c r="A23" s="5"/>
      <c r="B23" s="5"/>
      <c r="C23" s="5"/>
    </row>
    <row r="24" spans="1:8" s="6" customFormat="1" ht="12" customHeight="1">
      <c r="A24" s="9"/>
      <c r="B24" s="9"/>
      <c r="C24" s="9"/>
      <c r="D24" s="9"/>
      <c r="E24" s="9"/>
      <c r="F24" s="9"/>
      <c r="G24" s="9"/>
      <c r="H24" s="9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</sheetData>
  <sheetProtection/>
  <mergeCells count="11">
    <mergeCell ref="A1:D1"/>
    <mergeCell ref="C14:D14"/>
    <mergeCell ref="C15:D15"/>
    <mergeCell ref="C16:D16"/>
    <mergeCell ref="C17:D17"/>
    <mergeCell ref="C18:D18"/>
    <mergeCell ref="A21:D21"/>
    <mergeCell ref="A22:D22"/>
    <mergeCell ref="A20:D20"/>
    <mergeCell ref="A11:D11"/>
    <mergeCell ref="A18:B18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D5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25" t="s">
        <v>11</v>
      </c>
      <c r="B1" s="125"/>
      <c r="C1" s="125"/>
      <c r="D1" s="125"/>
    </row>
    <row r="2" spans="1:4" ht="15">
      <c r="A2" s="24"/>
      <c r="B2" s="24"/>
      <c r="C2" s="24"/>
      <c r="D2" s="24"/>
    </row>
    <row r="3" spans="1:2" ht="34.5" customHeight="1">
      <c r="A3" s="16" t="str">
        <f>'Полезный отпуск'!A6</f>
        <v>Отчетный период:</v>
      </c>
      <c r="B3" s="18" t="str">
        <f>'Полезный отпуск'!B6</f>
        <v>декабрь 2018 г.</v>
      </c>
    </row>
    <row r="5" spans="1:4" ht="39" customHeight="1">
      <c r="A5" s="130" t="s">
        <v>74</v>
      </c>
      <c r="B5" s="130"/>
      <c r="C5" s="130"/>
      <c r="D5" s="130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Шалов Мухамед Валерьевич</cp:lastModifiedBy>
  <cp:lastPrinted>2018-09-11T05:20:58Z</cp:lastPrinted>
  <dcterms:created xsi:type="dcterms:W3CDTF">2009-10-22T06:15:03Z</dcterms:created>
  <dcterms:modified xsi:type="dcterms:W3CDTF">2019-01-18T08:46:36Z</dcterms:modified>
  <cp:category/>
  <cp:version/>
  <cp:contentType/>
  <cp:contentStatus/>
</cp:coreProperties>
</file>