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40" windowWidth="21600" windowHeight="8895" tabRatio="670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отпуск'!$A$1:$F$41</definedName>
    <definedName name="_xlnm.Print_Area" localSheetId="1">'Продажа потерь'!$A$5:$D$11</definedName>
  </definedNames>
  <calcPr fullCalcOnLoad="1"/>
</workbook>
</file>

<file path=xl/sharedStrings.xml><?xml version="1.0" encoding="utf-8"?>
<sst xmlns="http://schemas.openxmlformats.org/spreadsheetml/2006/main" count="96" uniqueCount="63">
  <si>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</si>
  <si>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</si>
  <si>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</si>
  <si>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</si>
  <si>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</si>
  <si>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</si>
  <si>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</si>
  <si>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</si>
  <si>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</si>
  <si>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</si>
  <si>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</si>
  <si>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</si>
  <si>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</si>
  <si>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</si>
  <si>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</si>
  <si>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</si>
  <si>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</si>
  <si>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</si>
  <si>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</si>
  <si>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</si>
  <si>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</si>
  <si>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</si>
  <si>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</si>
  <si>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</si>
  <si>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</si>
  <si>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Бюджетные и прочие потребители</t>
  </si>
  <si>
    <t>ИТОГО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</si>
  <si>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</si>
  <si>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</si>
  <si>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</si>
  <si>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</si>
  <si>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</si>
  <si>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</si>
  <si>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</si>
  <si>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</si>
  <si>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</si>
  <si>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</si>
  <si>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</si>
  <si>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</si>
  <si>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</si>
  <si>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</si>
  <si>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</si>
  <si>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Магнитэнерго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</si>
  <si>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</si>
  <si>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>МУП "Каббалккоммунэнерго"</t>
  </si>
  <si>
    <t>ООО "Русэнергосбыт"</t>
  </si>
  <si>
    <t xml:space="preserve"> 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</si>
  <si>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</si>
  <si>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</si>
  <si>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лиц).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</si>
  <si>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лиц);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</si>
  <si>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</si>
  <si>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Кабардино-Балкарского филиала ПАО "МРСК Северного Кавказа"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</si>
  <si>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21.01.2004г. №24</t>
  </si>
  <si>
    <t>Договора купли-продажи</t>
  </si>
  <si>
    <t>июль 2019 г.</t>
  </si>
  <si>
    <t>1868,52</t>
  </si>
  <si>
    <t xml:space="preserve">ОАО "Городские электрические сети г. Прохладного" </t>
  </si>
  <si>
    <t>В соответствии с п.45 абз. г) и д) Стандарта</t>
  </si>
  <si>
    <t>Информация в соответствии с п.49 абз. г) и ж) Стандарта не публикуется в связи с отсутствием соответствующих договоров.</t>
  </si>
  <si>
    <t>В соответствии с п.52 абз. б. Стандарта</t>
  </si>
  <si>
    <t>В соответствии с п.52 абз.а) Стандарта</t>
  </si>
  <si>
    <t xml:space="preserve">         Раскрытие информации в соответствии с п.49 абз.б), в), г) Стандарта, Обществом осуществляется на собственном сайте в разделе "Клиентам/Тарифы для юридических лиц"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</si>
</sst>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0.000"/>
    <numFmt numFmtId="175" formatCode="0.0"/>
    <numFmt numFmtId="176" formatCode="#,##0.000"/>
    <numFmt numFmtId="177" formatCode="[$-419]mmmm\ yyyy;@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.0"/>
    <numFmt numFmtId="190" formatCode="0.0%"/>
    <numFmt numFmtId="191" formatCode="_(* #,##0.00_);_(* \(#,##0.00\);_(* &quot;-&quot;??_);_(@_)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"/>
    <numFmt numFmtId="205" formatCode="0.00000"/>
    <numFmt numFmtId="206" formatCode="0.000000"/>
  </numFmts>
  <fonts count="9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6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5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0" fontId="40" fillId="0" borderId="0">
      <alignment vertical="top"/>
      <protection/>
    </xf>
    <xf numFmtId="190" fontId="48" fillId="0" borderId="0">
      <alignment vertical="top"/>
      <protection/>
    </xf>
    <xf numFmtId="192" fontId="48" fillId="2" borderId="0">
      <alignment vertical="top"/>
      <protection/>
    </xf>
    <xf numFmtId="190" fontId="48" fillId="3" borderId="0">
      <alignment vertical="top"/>
      <protection/>
    </xf>
    <xf numFmtId="0" fontId="0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5" fontId="37" fillId="0" borderId="0">
      <alignment/>
      <protection locked="0"/>
    </xf>
    <xf numFmtId="186" fontId="37" fillId="0" borderId="0">
      <alignment/>
      <protection locked="0"/>
    </xf>
    <xf numFmtId="185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4" fontId="37" fillId="0" borderId="1">
      <alignment/>
      <protection locked="0"/>
    </xf>
    <xf numFmtId="184" fontId="38" fillId="0" borderId="0">
      <alignment/>
      <protection locked="0"/>
    </xf>
    <xf numFmtId="184" fontId="38" fillId="0" borderId="0">
      <alignment/>
      <protection locked="0"/>
    </xf>
    <xf numFmtId="184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2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2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2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2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2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2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1" fontId="0" fillId="0" borderId="2">
      <alignment/>
      <protection locked="0"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7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1" fontId="30" fillId="7" borderId="2">
      <alignment/>
      <protection/>
    </xf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2" fontId="36" fillId="0" borderId="0" applyFont="0" applyFill="0" applyBorder="0" applyAlignment="0" applyProtection="0"/>
    <xf numFmtId="196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3" fontId="51" fillId="0" borderId="0">
      <alignment vertical="top"/>
      <protection/>
    </xf>
    <xf numFmtId="183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5" fontId="39" fillId="0" borderId="0" applyFill="0" applyBorder="0" applyAlignment="0" applyProtection="0"/>
    <xf numFmtId="175" fontId="40" fillId="0" borderId="0" applyFill="0" applyBorder="0" applyAlignment="0" applyProtection="0"/>
    <xf numFmtId="175" fontId="41" fillId="0" borderId="0" applyFill="0" applyBorder="0" applyAlignment="0" applyProtection="0"/>
    <xf numFmtId="175" fontId="42" fillId="0" borderId="0" applyFill="0" applyBorder="0" applyAlignment="0" applyProtection="0"/>
    <xf numFmtId="175" fontId="43" fillId="0" borderId="0" applyFill="0" applyBorder="0" applyAlignment="0" applyProtection="0"/>
    <xf numFmtId="175" fontId="44" fillId="0" borderId="0" applyFill="0" applyBorder="0" applyAlignment="0" applyProtection="0"/>
    <xf numFmtId="175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3" fontId="53" fillId="0" borderId="0">
      <alignment vertical="top"/>
      <protection/>
    </xf>
    <xf numFmtId="181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3" fontId="48" fillId="0" borderId="0">
      <alignment vertical="top"/>
      <protection/>
    </xf>
    <xf numFmtId="193" fontId="48" fillId="2" borderId="0">
      <alignment vertical="top"/>
      <protection/>
    </xf>
    <xf numFmtId="197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3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2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2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2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2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2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1" fontId="0" fillId="0" borderId="2">
      <alignment/>
      <protection locked="0"/>
    </xf>
    <xf numFmtId="0" fontId="73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4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5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7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78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79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1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0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1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176" fontId="4" fillId="3" borderId="19">
      <alignment wrapText="1"/>
      <protection/>
    </xf>
    <xf numFmtId="0" fontId="8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3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4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5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5" fontId="47" fillId="32" borderId="22" applyNumberFormat="0" applyBorder="0" applyAlignment="0">
      <protection locked="0"/>
    </xf>
    <xf numFmtId="0" fontId="8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7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0" fontId="8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89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89" fontId="0" fillId="0" borderId="19" applyFont="0" applyFill="0" applyBorder="0" applyProtection="0">
      <alignment horizontal="center" vertical="center"/>
    </xf>
    <xf numFmtId="188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26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7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174" fontId="3" fillId="0" borderId="19" xfId="0" applyNumberFormat="1" applyFont="1" applyBorder="1" applyAlignment="1">
      <alignment/>
    </xf>
    <xf numFmtId="174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4" fontId="31" fillId="0" borderId="0" xfId="0" applyNumberFormat="1" applyFont="1" applyBorder="1" applyAlignment="1">
      <alignment horizontal="center" vertical="center"/>
    </xf>
    <xf numFmtId="177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174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174" fontId="5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174" fontId="6" fillId="0" borderId="19" xfId="0" applyNumberFormat="1" applyFont="1" applyBorder="1" applyAlignment="1">
      <alignment/>
    </xf>
    <xf numFmtId="174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4" fontId="5" fillId="0" borderId="19" xfId="0" applyNumberFormat="1" applyFont="1" applyBorder="1" applyAlignment="1" applyProtection="1">
      <alignment horizontal="right"/>
      <protection locked="0"/>
    </xf>
    <xf numFmtId="174" fontId="5" fillId="53" borderId="19" xfId="0" applyNumberFormat="1" applyFont="1" applyFill="1" applyBorder="1" applyAlignment="1" applyProtection="1">
      <alignment/>
      <protection locked="0"/>
    </xf>
    <xf numFmtId="174" fontId="3" fillId="2" borderId="19" xfId="0" applyNumberFormat="1" applyFont="1" applyFill="1" applyBorder="1" applyAlignment="1">
      <alignment/>
    </xf>
    <xf numFmtId="174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5" fillId="54" borderId="19" xfId="0" applyFont="1" applyFill="1" applyBorder="1" applyAlignment="1">
      <alignment horizontal="center" vertical="center"/>
    </xf>
    <xf numFmtId="0" fontId="31" fillId="54" borderId="19" xfId="0" applyFont="1" applyFill="1" applyBorder="1" applyAlignment="1">
      <alignment horizontal="center" vertical="center"/>
    </xf>
    <xf numFmtId="0" fontId="31" fillId="54" borderId="19" xfId="0" applyFont="1" applyFill="1" applyBorder="1" applyAlignment="1">
      <alignment horizontal="center" vertical="center" wrapText="1"/>
    </xf>
    <xf numFmtId="174" fontId="90" fillId="0" borderId="19" xfId="0" applyNumberFormat="1" applyFont="1" applyBorder="1" applyAlignment="1" applyProtection="1">
      <alignment horizontal="right"/>
      <protection locked="0"/>
    </xf>
    <xf numFmtId="0" fontId="3" fillId="55" borderId="19" xfId="0" applyFont="1" applyFill="1" applyBorder="1" applyAlignment="1">
      <alignment wrapText="1"/>
    </xf>
    <xf numFmtId="0" fontId="4" fillId="55" borderId="27" xfId="0" applyFont="1" applyFill="1" applyBorder="1" applyAlignment="1" applyProtection="1">
      <alignment horizontal="left" vertical="center" wrapText="1"/>
      <protection/>
    </xf>
    <xf numFmtId="0" fontId="5" fillId="55" borderId="19" xfId="0" applyFont="1" applyFill="1" applyBorder="1" applyAlignment="1">
      <alignment horizontal="left" wrapText="1"/>
    </xf>
    <xf numFmtId="2" fontId="5" fillId="0" borderId="19" xfId="0" applyNumberFormat="1" applyFont="1" applyBorder="1" applyAlignment="1">
      <alignment/>
    </xf>
    <xf numFmtId="2" fontId="5" fillId="53" borderId="19" xfId="0" applyNumberFormat="1" applyFont="1" applyFill="1" applyBorder="1" applyAlignment="1" applyProtection="1">
      <alignment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0" fontId="6" fillId="56" borderId="19" xfId="0" applyFont="1" applyFill="1" applyBorder="1" applyAlignment="1" applyProtection="1">
      <alignment/>
      <protection locked="0"/>
    </xf>
    <xf numFmtId="0" fontId="0" fillId="56" borderId="0" xfId="0" applyFill="1" applyAlignment="1">
      <alignment/>
    </xf>
    <xf numFmtId="174" fontId="90" fillId="0" borderId="19" xfId="0" applyNumberFormat="1" applyFont="1" applyBorder="1" applyAlignment="1" applyProtection="1">
      <alignment/>
      <protection locked="0"/>
    </xf>
    <xf numFmtId="174" fontId="5" fillId="0" borderId="19" xfId="0" applyNumberFormat="1" applyFont="1" applyFill="1" applyBorder="1" applyAlignment="1">
      <alignment/>
    </xf>
    <xf numFmtId="174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74" fontId="90" fillId="0" borderId="19" xfId="0" applyNumberFormat="1" applyFont="1" applyFill="1" applyBorder="1" applyAlignment="1" applyProtection="1">
      <alignment/>
      <protection locked="0"/>
    </xf>
    <xf numFmtId="174" fontId="90" fillId="0" borderId="19" xfId="0" applyNumberFormat="1" applyFont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6" fillId="56" borderId="19" xfId="0" applyFont="1" applyFill="1" applyBorder="1" applyAlignment="1">
      <alignment/>
    </xf>
    <xf numFmtId="0" fontId="5" fillId="55" borderId="28" xfId="0" applyFont="1" applyFill="1" applyBorder="1" applyAlignment="1">
      <alignment horizontal="left" wrapText="1"/>
    </xf>
    <xf numFmtId="0" fontId="90" fillId="53" borderId="19" xfId="0" applyFont="1" applyFill="1" applyBorder="1" applyAlignment="1" applyProtection="1">
      <alignment/>
      <protection locked="0"/>
    </xf>
    <xf numFmtId="0" fontId="90" fillId="0" borderId="19" xfId="0" applyFont="1" applyFill="1" applyBorder="1" applyAlignment="1" applyProtection="1">
      <alignment horizontal="center"/>
      <protection locked="0"/>
    </xf>
    <xf numFmtId="0" fontId="5" fillId="57" borderId="19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wrapText="1"/>
    </xf>
    <xf numFmtId="174" fontId="3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left" wrapText="1"/>
    </xf>
    <xf numFmtId="0" fontId="6" fillId="0" borderId="29" xfId="0" applyFont="1" applyFill="1" applyBorder="1" applyAlignment="1" applyProtection="1">
      <alignment/>
      <protection locked="0"/>
    </xf>
    <xf numFmtId="0" fontId="26" fillId="0" borderId="0" xfId="32">
      <alignment/>
      <protection/>
    </xf>
    <xf numFmtId="2" fontId="90" fillId="0" borderId="19" xfId="0" applyNumberFormat="1" applyFont="1" applyBorder="1" applyAlignment="1" applyProtection="1">
      <alignment horizontal="right"/>
      <protection locked="0"/>
    </xf>
    <xf numFmtId="0" fontId="69" fillId="0" borderId="0" xfId="0" applyFont="1" applyAlignment="1">
      <alignment/>
    </xf>
    <xf numFmtId="174" fontId="6" fillId="56" borderId="19" xfId="0" applyNumberFormat="1" applyFont="1" applyFill="1" applyBorder="1" applyAlignment="1" applyProtection="1">
      <alignment/>
      <protection locked="0"/>
    </xf>
    <xf numFmtId="0" fontId="4" fillId="55" borderId="27" xfId="0" applyFont="1" applyFill="1" applyBorder="1" applyAlignment="1" applyProtection="1">
      <alignment horizontal="right" vertical="center" wrapText="1"/>
      <protection/>
    </xf>
    <xf numFmtId="174" fontId="3" fillId="32" borderId="19" xfId="0" applyNumberFormat="1" applyFont="1" applyFill="1" applyBorder="1" applyAlignment="1" applyProtection="1">
      <alignment horizontal="right" vertical="center" wrapText="1"/>
      <protection/>
    </xf>
    <xf numFmtId="0" fontId="4" fillId="32" borderId="19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2" fontId="6" fillId="0" borderId="19" xfId="0" applyNumberFormat="1" applyFont="1" applyFill="1" applyBorder="1" applyAlignment="1" applyProtection="1">
      <alignment/>
      <protection locked="0"/>
    </xf>
    <xf numFmtId="2" fontId="6" fillId="56" borderId="19" xfId="0" applyNumberFormat="1" applyFont="1" applyFill="1" applyBorder="1" applyAlignment="1">
      <alignment/>
    </xf>
    <xf numFmtId="4" fontId="6" fillId="0" borderId="19" xfId="0" applyNumberFormat="1" applyFont="1" applyFill="1" applyBorder="1" applyAlignment="1" applyProtection="1">
      <alignment/>
      <protection locked="0"/>
    </xf>
    <xf numFmtId="0" fontId="5" fillId="57" borderId="30" xfId="0" applyFont="1" applyFill="1" applyBorder="1" applyAlignment="1">
      <alignment horizontal="center" vertical="center" wrapText="1"/>
    </xf>
    <xf numFmtId="0" fontId="5" fillId="57" borderId="28" xfId="0" applyFont="1" applyFill="1" applyBorder="1" applyAlignment="1">
      <alignment horizontal="center" vertical="center" wrapText="1"/>
    </xf>
    <xf numFmtId="174" fontId="90" fillId="56" borderId="19" xfId="0" applyNumberFormat="1" applyFont="1" applyFill="1" applyBorder="1" applyAlignment="1">
      <alignment/>
    </xf>
    <xf numFmtId="174" fontId="90" fillId="56" borderId="19" xfId="0" applyNumberFormat="1" applyFont="1" applyFill="1" applyBorder="1" applyAlignment="1" applyProtection="1">
      <alignment/>
      <protection locked="0"/>
    </xf>
    <xf numFmtId="177" fontId="3" fillId="57" borderId="31" xfId="0" applyNumberFormat="1" applyFont="1" applyFill="1" applyBorder="1" applyAlignment="1">
      <alignment horizontal="center" vertical="center" wrapText="1"/>
    </xf>
    <xf numFmtId="174" fontId="5" fillId="56" borderId="19" xfId="0" applyNumberFormat="1" applyFont="1" applyFill="1" applyBorder="1" applyAlignment="1" applyProtection="1">
      <alignment horizontal="right"/>
      <protection locked="0"/>
    </xf>
    <xf numFmtId="174" fontId="5" fillId="56" borderId="19" xfId="0" applyNumberFormat="1" applyFont="1" applyFill="1" applyBorder="1" applyAlignment="1">
      <alignment/>
    </xf>
    <xf numFmtId="174" fontId="3" fillId="56" borderId="19" xfId="0" applyNumberFormat="1" applyFont="1" applyFill="1" applyBorder="1" applyAlignment="1">
      <alignment/>
    </xf>
    <xf numFmtId="177" fontId="3" fillId="57" borderId="3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57" borderId="31" xfId="0" applyFont="1" applyFill="1" applyBorder="1" applyAlignment="1">
      <alignment horizontal="center" vertical="center"/>
    </xf>
    <xf numFmtId="0" fontId="3" fillId="57" borderId="32" xfId="0" applyFont="1" applyFill="1" applyBorder="1" applyAlignment="1">
      <alignment horizontal="center" vertical="center"/>
    </xf>
    <xf numFmtId="177" fontId="3" fillId="57" borderId="31" xfId="0" applyNumberFormat="1" applyFont="1" applyFill="1" applyBorder="1" applyAlignment="1">
      <alignment horizontal="center" vertical="center" wrapText="1"/>
    </xf>
    <xf numFmtId="177" fontId="3" fillId="57" borderId="32" xfId="0" applyNumberFormat="1" applyFont="1" applyFill="1" applyBorder="1" applyAlignment="1">
      <alignment horizontal="center" vertical="center" wrapText="1"/>
    </xf>
    <xf numFmtId="0" fontId="5" fillId="57" borderId="30" xfId="0" applyFont="1" applyFill="1" applyBorder="1" applyAlignment="1">
      <alignment horizontal="center"/>
    </xf>
    <xf numFmtId="0" fontId="5" fillId="57" borderId="33" xfId="0" applyFont="1" applyFill="1" applyBorder="1" applyAlignment="1">
      <alignment horizontal="center"/>
    </xf>
    <xf numFmtId="0" fontId="5" fillId="57" borderId="28" xfId="0" applyFont="1" applyFill="1" applyBorder="1" applyAlignment="1">
      <alignment horizontal="center"/>
    </xf>
    <xf numFmtId="0" fontId="5" fillId="0" borderId="0" xfId="0" applyFont="1" applyAlignment="1">
      <alignment horizontal="justify" wrapText="1"/>
    </xf>
    <xf numFmtId="0" fontId="66" fillId="0" borderId="0" xfId="0" applyNumberFormat="1" applyFont="1" applyAlignment="1">
      <alignment horizontal="justify" wrapText="1"/>
    </xf>
    <xf numFmtId="0" fontId="5" fillId="0" borderId="0" xfId="0" applyFont="1" applyFill="1" applyAlignment="1">
      <alignment horizontal="center" vertical="center" wrapText="1"/>
    </xf>
    <xf numFmtId="0" fontId="5" fillId="54" borderId="19" xfId="0" applyFont="1" applyFill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1" fillId="0" borderId="0" xfId="0" applyFont="1" applyAlignment="1">
      <alignment horizontal="justify" wrapText="1"/>
    </xf>
    <xf numFmtId="0" fontId="31" fillId="54" borderId="30" xfId="0" applyFont="1" applyFill="1" applyBorder="1" applyAlignment="1">
      <alignment horizontal="center" vertical="center" wrapText="1"/>
    </xf>
    <xf numFmtId="0" fontId="31" fillId="54" borderId="28" xfId="0" applyFont="1" applyFill="1" applyBorder="1" applyAlignment="1">
      <alignment horizontal="center" vertical="center" wrapText="1"/>
    </xf>
    <xf numFmtId="174" fontId="68" fillId="0" borderId="30" xfId="0" applyNumberFormat="1" applyFont="1" applyBorder="1" applyAlignment="1">
      <alignment horizontal="center" vertical="center"/>
    </xf>
    <xf numFmtId="174" fontId="68" fillId="0" borderId="28" xfId="0" applyNumberFormat="1" applyFont="1" applyBorder="1" applyAlignment="1">
      <alignment horizontal="center" vertical="center"/>
    </xf>
    <xf numFmtId="174" fontId="31" fillId="0" borderId="30" xfId="0" applyNumberFormat="1" applyFont="1" applyBorder="1" applyAlignment="1">
      <alignment horizontal="center" vertical="center"/>
    </xf>
    <xf numFmtId="174" fontId="31" fillId="0" borderId="28" xfId="0" applyNumberFormat="1" applyFont="1" applyBorder="1" applyAlignment="1">
      <alignment horizontal="center" vertical="center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-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-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-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-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-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-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-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-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-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-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-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-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-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-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-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-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-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-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й заголовок" xfId="931"/>
    <cellStyle name="Мой заголовок листа" xfId="932"/>
    <cellStyle name="Мой заголовок листа 2" xfId="933"/>
    <cellStyle name="Мои наименования показателей" xfId="934"/>
    <cellStyle name="Мои наименования показателей 2" xfId="935"/>
    <cellStyle name="Мои наименования показателей 2 2" xfId="936"/>
    <cellStyle name="Мои наименования показателей 2 3" xfId="937"/>
    <cellStyle name="Мои наименования показателей 2 4" xfId="938"/>
    <cellStyle name="Мои наименования показателей 2 5" xfId="939"/>
    <cellStyle name="Мои наименования показателей 2 6" xfId="940"/>
    <cellStyle name="Мои наименования показателей 2 7" xfId="941"/>
    <cellStyle name="Мои наименования показателей 2 8" xfId="942"/>
    <cellStyle name="Мои наименования показателей 2_1" xfId="943"/>
    <cellStyle name="Мои наименования показателей 3" xfId="944"/>
    <cellStyle name="Мои наименования показателей 3 2" xfId="945"/>
    <cellStyle name="Мои наименования показателей 3 3" xfId="946"/>
    <cellStyle name="Мои наименования показателей 3 4" xfId="947"/>
    <cellStyle name="Мои наименования показателей 3 5" xfId="948"/>
    <cellStyle name="Мои наименования показателей 3 6" xfId="949"/>
    <cellStyle name="Мои наименования показателей 3 7" xfId="950"/>
    <cellStyle name="Мои наименования показателей 3 8" xfId="951"/>
    <cellStyle name="Мои наименования показателей 3_1" xfId="952"/>
    <cellStyle name="Мои наименования показателей 4" xfId="953"/>
    <cellStyle name="Мои наименования показателей 4 2" xfId="954"/>
    <cellStyle name="Мои наименования показателей 4 3" xfId="955"/>
    <cellStyle name="Мои наименования показателей 4 4" xfId="956"/>
    <cellStyle name="Мои наименования показателей 4 5" xfId="957"/>
    <cellStyle name="Мои наименования показателей 4 6" xfId="958"/>
    <cellStyle name="Мои наименования показателей 4 7" xfId="959"/>
    <cellStyle name="Мои наименования показателей 4 8" xfId="960"/>
    <cellStyle name="Мои наименования показателей 4_1" xfId="961"/>
    <cellStyle name="Мои наименования показателей 5" xfId="962"/>
    <cellStyle name="Мои наименования показателей 5 2" xfId="963"/>
    <cellStyle name="Мои наименования показателей 5 3" xfId="964"/>
    <cellStyle name="Мои наименования показателей 5 4" xfId="965"/>
    <cellStyle name="Мои наименования показателей 5 5" xfId="966"/>
    <cellStyle name="Мои наименования показателей 5 6" xfId="967"/>
    <cellStyle name="Мои наименования показателей 5 7" xfId="968"/>
    <cellStyle name="Мои наименования показателей 5 8" xfId="969"/>
    <cellStyle name="Мои наименования показателей 5_1" xfId="970"/>
    <cellStyle name="Мои наименования показателей 6" xfId="971"/>
    <cellStyle name="Мои наименования показателей 6 2" xfId="972"/>
    <cellStyle name="Мои наименования показателей 6_GP.CALC.FINPOK(v1.0)" xfId="973"/>
    <cellStyle name="Мои наименования показателей 7" xfId="974"/>
    <cellStyle name="Мои наименования показателей 7 2" xfId="975"/>
    <cellStyle name="Мои наименования показателей 7_GP.CALC.FINPOK(v1.0)" xfId="976"/>
    <cellStyle name="Мои наименования показателей 8" xfId="977"/>
    <cellStyle name="Мои наименования показателей 8 2" xfId="978"/>
    <cellStyle name="Мои наименования показателей 8_GP.CALC.FINPOK(v1.0)" xfId="979"/>
    <cellStyle name="Мои наименования показателей_46TE.RT(v1.0)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S42"/>
  <sheetViews>
    <sheetView tabSelected="1" zoomScale="85" zoomScaleNormal="85" zoomScaleSheetLayoutView="100" zoomScalePageLayoutView="0" workbookViewId="0" topLeftCell="A1">
      <pane xSplit="1" ySplit="10" topLeftCell="B11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A3" sqref="A3"/>
    </sheetView>
  </sheetViews>
  <sheetFormatPr defaultColWidth="9.00390625" defaultRowHeight="12.75"/>
  <cols>
    <col min="1" max="1" width="37.625" style="0" customWidth="1"/>
    <col min="2" max="2" width="17.375" style="0" customWidth="1"/>
    <col min="3" max="3" width="27.375" style="0" customWidth="1"/>
    <col min="4" max="4" width="26.75390625" style="0" customWidth="1"/>
    <col min="5" max="5" width="19.00390625" style="0" customWidth="1"/>
    <col min="6" max="6" width="31.25390625" style="0" customWidth="1"/>
    <col min="7" max="7" width="0.12890625" style="0" hidden="1" customWidth="1"/>
    <col min="8" max="8" width="16.375" style="0" customWidth="1"/>
    <col min="9" max="9" width="19.00390625" style="0" customWidth="1"/>
    <col min="10" max="10" width="19.625" style="0" customWidth="1"/>
    <col min="11" max="11" width="21.25390625" style="0" customWidth="1"/>
    <col min="12" max="12" width="13.375" style="0" customWidth="1"/>
    <col min="13" max="13" width="4.75390625" style="0" customWidth="1"/>
    <col min="14" max="14" width="13.375" style="0" customWidth="1"/>
    <col min="15" max="15" width="8.00390625" style="0" customWidth="1"/>
    <col min="16" max="33" width="7.75390625" style="0" customWidth="1"/>
  </cols>
  <sheetData>
    <row r="1" spans="1:11" ht="36" customHeight="1">
      <c r="A1" s="99" t="s">
        <v>53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9.7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2" t="s">
        <v>58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0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7.25" customHeight="1">
      <c r="A5" s="100" t="s">
        <v>30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spans="1:11" ht="19.5" customHeight="1">
      <c r="A6" s="15" t="s">
        <v>21</v>
      </c>
      <c r="B6" s="34" t="s">
        <v>55</v>
      </c>
      <c r="C6" s="2"/>
      <c r="D6" s="36"/>
      <c r="E6" s="36"/>
      <c r="F6" s="2" t="s">
        <v>46</v>
      </c>
      <c r="G6" s="2"/>
      <c r="H6" s="2"/>
      <c r="I6" s="2"/>
      <c r="J6" s="2"/>
      <c r="K6" s="79"/>
    </row>
    <row r="7" spans="1:11" ht="17.25" customHeight="1">
      <c r="A7" s="2"/>
      <c r="B7" s="2"/>
      <c r="C7" s="36"/>
      <c r="D7" s="36"/>
      <c r="E7" s="36"/>
      <c r="F7" s="36"/>
      <c r="G7" s="36"/>
      <c r="H7" s="36"/>
      <c r="I7" s="36"/>
      <c r="J7" s="36"/>
      <c r="K7" s="2"/>
    </row>
    <row r="8" spans="1:12" s="60" customFormat="1" ht="15" customHeight="1">
      <c r="A8" s="101" t="s">
        <v>0</v>
      </c>
      <c r="B8" s="103" t="s">
        <v>23</v>
      </c>
      <c r="C8" s="105" t="s">
        <v>24</v>
      </c>
      <c r="D8" s="106"/>
      <c r="E8" s="106"/>
      <c r="F8" s="106"/>
      <c r="G8" s="106"/>
      <c r="H8" s="106"/>
      <c r="I8" s="106"/>
      <c r="J8" s="107"/>
      <c r="K8" s="90" t="s">
        <v>1</v>
      </c>
      <c r="L8" s="91"/>
    </row>
    <row r="9" spans="1:12" s="60" customFormat="1" ht="87.75" customHeight="1">
      <c r="A9" s="102"/>
      <c r="B9" s="104"/>
      <c r="C9" s="94" t="s">
        <v>52</v>
      </c>
      <c r="D9" s="98" t="s">
        <v>45</v>
      </c>
      <c r="E9" s="98" t="s">
        <v>20</v>
      </c>
      <c r="F9" s="98" t="s">
        <v>44</v>
      </c>
      <c r="G9" s="98" t="s">
        <v>40</v>
      </c>
      <c r="H9" s="98" t="s">
        <v>36</v>
      </c>
      <c r="I9" s="94" t="s">
        <v>42</v>
      </c>
      <c r="J9" s="94" t="s">
        <v>57</v>
      </c>
      <c r="K9" s="73" t="s">
        <v>37</v>
      </c>
      <c r="L9" s="73" t="s">
        <v>39</v>
      </c>
    </row>
    <row r="10" spans="1:12" s="76" customFormat="1" ht="31.5">
      <c r="A10" s="74" t="s">
        <v>25</v>
      </c>
      <c r="B10" s="75">
        <f>B24+B25+B26+B27+B17+B34+B35+B36+B37</f>
        <v>56427.88500000001</v>
      </c>
      <c r="C10" s="75">
        <f aca="true" t="shared" si="0" ref="C10:I10">C24+C25+C26+C27+C17</f>
        <v>25314.197</v>
      </c>
      <c r="D10" s="75">
        <f t="shared" si="0"/>
        <v>325.38199999999995</v>
      </c>
      <c r="E10" s="75">
        <f t="shared" si="0"/>
        <v>2992.375</v>
      </c>
      <c r="F10" s="75">
        <f t="shared" si="0"/>
        <v>20773.708000000002</v>
      </c>
      <c r="G10" s="75">
        <f t="shared" si="0"/>
        <v>0</v>
      </c>
      <c r="H10" s="75">
        <f t="shared" si="0"/>
        <v>31.063</v>
      </c>
      <c r="I10" s="75">
        <f t="shared" si="0"/>
        <v>0</v>
      </c>
      <c r="J10" s="75">
        <f>J24+J25+J26+J27+J17+J28</f>
        <v>645.93</v>
      </c>
      <c r="K10" s="40"/>
      <c r="L10" s="40"/>
    </row>
    <row r="11" spans="1:12" ht="12.75">
      <c r="A11" s="54" t="s">
        <v>33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1:12" ht="31.5" customHeight="1">
      <c r="A12" s="55" t="s">
        <v>41</v>
      </c>
      <c r="B12" s="42">
        <f>SUM(B13:B16)</f>
        <v>12.172</v>
      </c>
      <c r="C12" s="42">
        <f aca="true" t="shared" si="1" ref="C12:J12">SUM(C13:C16)</f>
        <v>3.7399999999999998</v>
      </c>
      <c r="D12" s="42">
        <f t="shared" si="1"/>
        <v>0</v>
      </c>
      <c r="E12" s="42">
        <f t="shared" si="1"/>
        <v>2.912</v>
      </c>
      <c r="F12" s="42">
        <f t="shared" si="1"/>
        <v>5.433</v>
      </c>
      <c r="G12" s="42">
        <f t="shared" si="1"/>
        <v>0</v>
      </c>
      <c r="H12" s="42">
        <f t="shared" si="1"/>
        <v>0.07</v>
      </c>
      <c r="I12" s="42">
        <f t="shared" si="1"/>
        <v>0</v>
      </c>
      <c r="J12" s="42">
        <f t="shared" si="1"/>
        <v>0.017</v>
      </c>
      <c r="K12" s="4"/>
      <c r="L12" s="4"/>
    </row>
    <row r="13" spans="1:15" ht="15">
      <c r="A13" s="55" t="s">
        <v>2</v>
      </c>
      <c r="B13" s="22">
        <f>SUM(C13:J13)</f>
        <v>2.506</v>
      </c>
      <c r="C13" s="32">
        <v>2.436</v>
      </c>
      <c r="D13" s="42">
        <v>0</v>
      </c>
      <c r="E13" s="42">
        <v>0</v>
      </c>
      <c r="F13" s="61">
        <v>0</v>
      </c>
      <c r="G13" s="42">
        <v>0</v>
      </c>
      <c r="H13" s="61">
        <v>0.07</v>
      </c>
      <c r="I13" s="56">
        <v>0</v>
      </c>
      <c r="J13" s="22">
        <v>0</v>
      </c>
      <c r="K13" s="33">
        <v>1029174.9600000001</v>
      </c>
      <c r="L13" s="59">
        <v>67954.55</v>
      </c>
      <c r="O13" s="65"/>
    </row>
    <row r="14" spans="1:19" s="65" customFormat="1" ht="15">
      <c r="A14" s="55" t="s">
        <v>3</v>
      </c>
      <c r="B14" s="22">
        <f>SUM(C14:J14)</f>
        <v>0.085</v>
      </c>
      <c r="C14" s="32">
        <v>0.085</v>
      </c>
      <c r="D14" s="63">
        <v>0</v>
      </c>
      <c r="E14" s="63">
        <v>0</v>
      </c>
      <c r="F14" s="63">
        <v>0</v>
      </c>
      <c r="G14" s="63">
        <v>0</v>
      </c>
      <c r="H14" s="62">
        <v>0</v>
      </c>
      <c r="I14" s="68">
        <v>0</v>
      </c>
      <c r="J14" s="62">
        <v>0</v>
      </c>
      <c r="K14" s="87">
        <v>1213132.5999999999</v>
      </c>
      <c r="L14" s="64" t="s">
        <v>38</v>
      </c>
      <c r="Q14"/>
      <c r="R14"/>
      <c r="S14"/>
    </row>
    <row r="15" spans="1:15" ht="15">
      <c r="A15" s="55" t="s">
        <v>4</v>
      </c>
      <c r="B15" s="22">
        <f>SUM(C15:J15)</f>
        <v>9.105</v>
      </c>
      <c r="C15" s="32">
        <v>0.957</v>
      </c>
      <c r="D15" s="22">
        <v>0</v>
      </c>
      <c r="E15" s="66">
        <v>2.894</v>
      </c>
      <c r="F15" s="61">
        <v>5.254</v>
      </c>
      <c r="G15" s="67">
        <v>0</v>
      </c>
      <c r="H15" s="22">
        <v>0</v>
      </c>
      <c r="I15" s="56">
        <v>0</v>
      </c>
      <c r="J15" s="22">
        <v>0</v>
      </c>
      <c r="K15" s="33">
        <v>1378986.95</v>
      </c>
      <c r="L15" s="43" t="s">
        <v>38</v>
      </c>
      <c r="O15" s="65"/>
    </row>
    <row r="16" spans="1:15" ht="15">
      <c r="A16" s="55" t="s">
        <v>5</v>
      </c>
      <c r="B16" s="22">
        <f>SUM(C16:J16)</f>
        <v>0.47600000000000003</v>
      </c>
      <c r="C16" s="32">
        <v>0.262</v>
      </c>
      <c r="D16" s="22">
        <v>0</v>
      </c>
      <c r="E16" s="66">
        <v>0.018</v>
      </c>
      <c r="F16" s="66">
        <v>0.179</v>
      </c>
      <c r="G16" s="22">
        <v>0</v>
      </c>
      <c r="H16" s="22">
        <v>0</v>
      </c>
      <c r="I16" s="56">
        <v>0</v>
      </c>
      <c r="J16" s="92">
        <v>0.017</v>
      </c>
      <c r="K16" s="33">
        <v>1117022.9</v>
      </c>
      <c r="L16" s="43" t="s">
        <v>38</v>
      </c>
      <c r="O16" s="65"/>
    </row>
    <row r="17" spans="1:15" ht="30">
      <c r="A17" s="55" t="s">
        <v>34</v>
      </c>
      <c r="B17" s="42">
        <f>SUM(B18:B21)</f>
        <v>8116.004</v>
      </c>
      <c r="C17" s="42">
        <f aca="true" t="shared" si="2" ref="C17:J17">SUM(C18:C21)</f>
        <v>2427.8759999999997</v>
      </c>
      <c r="D17" s="42">
        <f t="shared" si="2"/>
        <v>0</v>
      </c>
      <c r="E17" s="42">
        <f t="shared" si="2"/>
        <v>2061.0009999999997</v>
      </c>
      <c r="F17" s="42">
        <f t="shared" si="2"/>
        <v>3587.629</v>
      </c>
      <c r="G17" s="42">
        <f t="shared" si="2"/>
        <v>0</v>
      </c>
      <c r="H17" s="42">
        <f t="shared" si="2"/>
        <v>31.063</v>
      </c>
      <c r="I17" s="42">
        <f t="shared" si="2"/>
        <v>0</v>
      </c>
      <c r="J17" s="42">
        <f t="shared" si="2"/>
        <v>8.435</v>
      </c>
      <c r="K17" s="4"/>
      <c r="L17" s="4"/>
      <c r="O17" s="65"/>
    </row>
    <row r="18" spans="1:15" ht="15">
      <c r="A18" s="55" t="s">
        <v>2</v>
      </c>
      <c r="B18" s="22">
        <f>SUM(C18:J18)</f>
        <v>1602.9270000000001</v>
      </c>
      <c r="C18" s="61">
        <v>1571.864</v>
      </c>
      <c r="D18" s="22">
        <v>0</v>
      </c>
      <c r="E18" s="42">
        <v>0</v>
      </c>
      <c r="F18" s="63">
        <v>0</v>
      </c>
      <c r="G18" s="42">
        <v>0</v>
      </c>
      <c r="H18" s="41">
        <v>31.063</v>
      </c>
      <c r="I18" s="56">
        <v>0</v>
      </c>
      <c r="J18" s="22">
        <v>0</v>
      </c>
      <c r="K18" s="69">
        <v>141.49</v>
      </c>
      <c r="L18" s="72" t="s">
        <v>56</v>
      </c>
      <c r="O18" s="65"/>
    </row>
    <row r="19" spans="1:16" s="65" customFormat="1" ht="15">
      <c r="A19" s="55" t="s">
        <v>3</v>
      </c>
      <c r="B19" s="62">
        <f>SUM(C19:J19)</f>
        <v>59.903</v>
      </c>
      <c r="C19" s="66">
        <v>59.903</v>
      </c>
      <c r="D19" s="62">
        <v>0</v>
      </c>
      <c r="E19" s="63">
        <v>0</v>
      </c>
      <c r="F19" s="63">
        <v>0</v>
      </c>
      <c r="G19" s="63">
        <v>0</v>
      </c>
      <c r="H19" s="22">
        <v>0</v>
      </c>
      <c r="I19" s="68">
        <v>0</v>
      </c>
      <c r="J19" s="62">
        <v>0</v>
      </c>
      <c r="K19" s="88">
        <v>180.79999999999998</v>
      </c>
      <c r="L19" s="64" t="s">
        <v>38</v>
      </c>
      <c r="P19"/>
    </row>
    <row r="20" spans="1:16" ht="15">
      <c r="A20" s="55" t="s">
        <v>4</v>
      </c>
      <c r="B20" s="22">
        <f>SUM(C20:J20)</f>
        <v>6138.573</v>
      </c>
      <c r="C20" s="32">
        <v>620.786</v>
      </c>
      <c r="D20" s="22">
        <v>0</v>
      </c>
      <c r="E20" s="93">
        <v>2048.959</v>
      </c>
      <c r="F20" s="92">
        <v>3468.828</v>
      </c>
      <c r="G20" s="92">
        <v>0</v>
      </c>
      <c r="H20" s="22">
        <v>0</v>
      </c>
      <c r="I20" s="56">
        <v>0</v>
      </c>
      <c r="J20" s="22">
        <v>0</v>
      </c>
      <c r="K20" s="69">
        <v>365.53999999999996</v>
      </c>
      <c r="L20" s="43" t="s">
        <v>38</v>
      </c>
      <c r="O20" s="65"/>
      <c r="P20" s="65"/>
    </row>
    <row r="21" spans="1:15" ht="15">
      <c r="A21" s="55" t="s">
        <v>5</v>
      </c>
      <c r="B21" s="22">
        <f>SUM(C21:J21)</f>
        <v>314.601</v>
      </c>
      <c r="C21" s="32">
        <v>175.323</v>
      </c>
      <c r="D21" s="22">
        <v>0</v>
      </c>
      <c r="E21" s="92">
        <v>12.042</v>
      </c>
      <c r="F21" s="92">
        <v>118.801</v>
      </c>
      <c r="G21" s="22">
        <v>0</v>
      </c>
      <c r="H21" s="22">
        <v>0</v>
      </c>
      <c r="I21" s="56">
        <v>0</v>
      </c>
      <c r="J21" s="92">
        <v>8.435</v>
      </c>
      <c r="K21" s="69">
        <v>533.25</v>
      </c>
      <c r="L21" s="43" t="s">
        <v>38</v>
      </c>
      <c r="O21" s="65"/>
    </row>
    <row r="22" spans="1:15" ht="15">
      <c r="A22" s="70"/>
      <c r="B22" s="22"/>
      <c r="C22" s="32"/>
      <c r="D22" s="22"/>
      <c r="E22" s="67"/>
      <c r="F22" s="67"/>
      <c r="G22" s="22"/>
      <c r="H22" s="22"/>
      <c r="I22" s="56"/>
      <c r="J22" s="67"/>
      <c r="K22" s="69"/>
      <c r="L22" s="43"/>
      <c r="O22" s="65"/>
    </row>
    <row r="23" spans="1:16" s="86" customFormat="1" ht="15.75">
      <c r="A23" s="83" t="s">
        <v>35</v>
      </c>
      <c r="B23" s="84">
        <f>SUM(B24:B27)</f>
        <v>41960.989</v>
      </c>
      <c r="C23" s="84">
        <f aca="true" t="shared" si="3" ref="C23:I23">SUM(C24:C27)</f>
        <v>22886.321</v>
      </c>
      <c r="D23" s="84">
        <f t="shared" si="3"/>
        <v>325.38199999999995</v>
      </c>
      <c r="E23" s="84">
        <f t="shared" si="3"/>
        <v>931.3740000000005</v>
      </c>
      <c r="F23" s="84">
        <f>SUM(F24:F27)</f>
        <v>17186.079</v>
      </c>
      <c r="G23" s="84">
        <f t="shared" si="3"/>
        <v>0</v>
      </c>
      <c r="H23" s="84">
        <f t="shared" si="3"/>
        <v>0</v>
      </c>
      <c r="I23" s="84">
        <f t="shared" si="3"/>
        <v>0</v>
      </c>
      <c r="J23" s="84">
        <f>SUM(J24:J27)</f>
        <v>631.833</v>
      </c>
      <c r="K23" s="85"/>
      <c r="L23" s="85"/>
      <c r="N23"/>
      <c r="O23" s="65"/>
      <c r="P23"/>
    </row>
    <row r="24" spans="1:16" ht="15">
      <c r="A24" s="55" t="s">
        <v>2</v>
      </c>
      <c r="B24" s="22">
        <f>SUM(C24:J24)</f>
        <v>4823.177</v>
      </c>
      <c r="C24" s="82">
        <f>4632.926-C18</f>
        <v>3061.0620000000004</v>
      </c>
      <c r="D24" s="38">
        <v>209.015</v>
      </c>
      <c r="E24" s="38">
        <v>0</v>
      </c>
      <c r="F24" s="38">
        <v>1553.1</v>
      </c>
      <c r="G24" s="38">
        <v>0</v>
      </c>
      <c r="H24" s="38">
        <v>0</v>
      </c>
      <c r="I24" s="57">
        <v>0</v>
      </c>
      <c r="J24" s="45">
        <v>0</v>
      </c>
      <c r="K24" s="33">
        <v>2189.86</v>
      </c>
      <c r="L24" s="43" t="s">
        <v>38</v>
      </c>
      <c r="N24" s="37"/>
      <c r="O24" s="65"/>
      <c r="P24" s="65"/>
    </row>
    <row r="25" spans="1:15" ht="15">
      <c r="A25" s="55" t="s">
        <v>3</v>
      </c>
      <c r="B25" s="96">
        <f>SUM(C25:J25)</f>
        <v>1219.443</v>
      </c>
      <c r="C25" s="82">
        <f>1271.402-C19</f>
        <v>1211.499</v>
      </c>
      <c r="D25" s="39">
        <v>7.944</v>
      </c>
      <c r="E25" s="38">
        <v>0</v>
      </c>
      <c r="F25" s="38">
        <v>0</v>
      </c>
      <c r="G25" s="38">
        <v>0</v>
      </c>
      <c r="H25" s="44">
        <v>0</v>
      </c>
      <c r="I25" s="58">
        <v>0</v>
      </c>
      <c r="J25" s="44">
        <v>0</v>
      </c>
      <c r="K25" s="33">
        <v>2350.75</v>
      </c>
      <c r="L25" s="43" t="s">
        <v>38</v>
      </c>
      <c r="N25" s="37"/>
      <c r="O25" s="65"/>
    </row>
    <row r="26" spans="1:15" ht="15">
      <c r="A26" s="55" t="s">
        <v>4</v>
      </c>
      <c r="B26" s="96">
        <f>SUM(C26:J26)</f>
        <v>28185.306</v>
      </c>
      <c r="C26" s="82">
        <f>14845.196-C20</f>
        <v>14224.41</v>
      </c>
      <c r="D26" s="39">
        <v>54.788</v>
      </c>
      <c r="E26" s="82">
        <f>2604.943-E20</f>
        <v>555.9840000000004</v>
      </c>
      <c r="F26" s="38">
        <f>16291.534-F20</f>
        <v>12822.706</v>
      </c>
      <c r="G26" s="38">
        <v>0</v>
      </c>
      <c r="H26" s="44">
        <v>0</v>
      </c>
      <c r="I26" s="38">
        <v>0</v>
      </c>
      <c r="J26" s="52">
        <v>527.418</v>
      </c>
      <c r="K26" s="33">
        <v>2843.28</v>
      </c>
      <c r="L26" s="43" t="s">
        <v>38</v>
      </c>
      <c r="N26" s="37"/>
      <c r="O26" s="65"/>
    </row>
    <row r="27" spans="1:15" ht="15">
      <c r="A27" s="55" t="s">
        <v>5</v>
      </c>
      <c r="B27" s="96">
        <f>SUM(C27:J27)</f>
        <v>7733.063</v>
      </c>
      <c r="C27" s="82">
        <f>4564.673-C21</f>
        <v>4389.349999999999</v>
      </c>
      <c r="D27" s="39">
        <v>53.635</v>
      </c>
      <c r="E27" s="82">
        <f>387.432-E21</f>
        <v>375.39000000000004</v>
      </c>
      <c r="F27" s="38">
        <f>2929.074-F21</f>
        <v>2810.273</v>
      </c>
      <c r="G27" s="38">
        <v>0</v>
      </c>
      <c r="H27" s="44">
        <v>0</v>
      </c>
      <c r="I27" s="38">
        <v>0</v>
      </c>
      <c r="J27" s="52">
        <f>112.85-J21</f>
        <v>104.41499999999999</v>
      </c>
      <c r="K27" s="33">
        <v>3653.5</v>
      </c>
      <c r="L27" s="43" t="s">
        <v>38</v>
      </c>
      <c r="N27" s="37"/>
      <c r="O27" s="65"/>
    </row>
    <row r="28" spans="1:12" ht="15.75">
      <c r="A28" s="53" t="s">
        <v>6</v>
      </c>
      <c r="B28" s="97">
        <f>B29+B30+B31</f>
        <v>33624.132</v>
      </c>
      <c r="C28" s="21">
        <f aca="true" t="shared" si="4" ref="C28:I28">C29+C30+C31</f>
        <v>20961.976000000002</v>
      </c>
      <c r="D28" s="21">
        <f t="shared" si="4"/>
        <v>115.38799999999999</v>
      </c>
      <c r="E28" s="21">
        <f t="shared" si="4"/>
        <v>841.949</v>
      </c>
      <c r="F28" s="21">
        <f t="shared" si="4"/>
        <v>11699.157</v>
      </c>
      <c r="G28" s="21">
        <f t="shared" si="4"/>
        <v>0</v>
      </c>
      <c r="H28" s="21">
        <f t="shared" si="4"/>
        <v>0</v>
      </c>
      <c r="I28" s="21">
        <f t="shared" si="4"/>
        <v>0</v>
      </c>
      <c r="J28" s="21">
        <f>J29+J30+J31</f>
        <v>5.662000000000001</v>
      </c>
      <c r="K28" s="4"/>
      <c r="L28" s="40"/>
    </row>
    <row r="29" spans="1:12" ht="15">
      <c r="A29" s="55" t="s">
        <v>7</v>
      </c>
      <c r="B29" s="22">
        <f>SUM(C29:J29)</f>
        <v>15947.846999999998</v>
      </c>
      <c r="C29" s="89">
        <f>4814.987+567.37</f>
        <v>5382.357</v>
      </c>
      <c r="D29" s="39">
        <f>85.032+15.6</f>
        <v>100.63199999999999</v>
      </c>
      <c r="E29" s="82">
        <f>712.395+26.341</f>
        <v>738.736</v>
      </c>
      <c r="F29" s="59">
        <f>8496.909+1223.551</f>
        <v>9720.46</v>
      </c>
      <c r="G29" s="71">
        <v>0</v>
      </c>
      <c r="H29" s="44">
        <v>0</v>
      </c>
      <c r="I29" s="58">
        <v>0</v>
      </c>
      <c r="J29" s="52">
        <f>3.071+2.591</f>
        <v>5.662000000000001</v>
      </c>
      <c r="K29" s="33">
        <v>1779.16</v>
      </c>
      <c r="L29" s="43" t="s">
        <v>38</v>
      </c>
    </row>
    <row r="30" spans="1:12" ht="24" customHeight="1">
      <c r="A30" s="55" t="s">
        <v>8</v>
      </c>
      <c r="B30" s="22">
        <f>SUM(C30:J30)</f>
        <v>16854.595</v>
      </c>
      <c r="C30" s="89">
        <v>15561.549</v>
      </c>
      <c r="D30" s="39">
        <v>14.756</v>
      </c>
      <c r="E30" s="82">
        <v>89.504</v>
      </c>
      <c r="F30" s="38">
        <v>1188.786</v>
      </c>
      <c r="G30" s="71">
        <v>0</v>
      </c>
      <c r="H30" s="44">
        <v>0</v>
      </c>
      <c r="I30" s="58">
        <v>0</v>
      </c>
      <c r="J30" s="44">
        <v>0</v>
      </c>
      <c r="K30" s="33">
        <v>1200.76</v>
      </c>
      <c r="L30" s="43" t="s">
        <v>38</v>
      </c>
    </row>
    <row r="31" spans="1:12" ht="15">
      <c r="A31" s="55" t="s">
        <v>9</v>
      </c>
      <c r="B31" s="22">
        <f>SUM(C31:J31)</f>
        <v>821.6899999999999</v>
      </c>
      <c r="C31" s="48">
        <v>18.07</v>
      </c>
      <c r="D31" s="39">
        <v>0</v>
      </c>
      <c r="E31" s="39">
        <v>13.709</v>
      </c>
      <c r="F31" s="39">
        <v>789.911</v>
      </c>
      <c r="G31" s="71">
        <v>0</v>
      </c>
      <c r="H31" s="44">
        <v>0</v>
      </c>
      <c r="I31" s="58">
        <v>0</v>
      </c>
      <c r="J31" s="44">
        <v>0</v>
      </c>
      <c r="K31" s="33">
        <v>1200.76</v>
      </c>
      <c r="L31" s="43" t="s">
        <v>38</v>
      </c>
    </row>
    <row r="32" spans="1:14" ht="15">
      <c r="A32" s="5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N32" s="37"/>
    </row>
    <row r="33" spans="1:12" ht="15.75">
      <c r="A33" s="77" t="s">
        <v>54</v>
      </c>
      <c r="B33" s="95">
        <f>SUM(B34:B37)</f>
        <v>6350.892</v>
      </c>
      <c r="C33" s="44">
        <f>SUM(C34:C37)</f>
        <v>5308.026</v>
      </c>
      <c r="D33" s="44">
        <f aca="true" t="shared" si="5" ref="D33:J33">SUM(D34:D37)</f>
        <v>283.24</v>
      </c>
      <c r="E33" s="44">
        <f t="shared" si="5"/>
        <v>369.135</v>
      </c>
      <c r="F33" s="44">
        <f t="shared" si="5"/>
        <v>0</v>
      </c>
      <c r="G33" s="44">
        <f t="shared" si="5"/>
        <v>0</v>
      </c>
      <c r="H33" s="44">
        <f t="shared" si="5"/>
        <v>19.064</v>
      </c>
      <c r="I33" s="44">
        <f t="shared" si="5"/>
        <v>183.36700000000002</v>
      </c>
      <c r="J33" s="44">
        <f t="shared" si="5"/>
        <v>188.06</v>
      </c>
      <c r="K33" s="33"/>
      <c r="L33" s="43"/>
    </row>
    <row r="34" spans="1:12" ht="15">
      <c r="A34" s="55" t="s">
        <v>2</v>
      </c>
      <c r="B34" s="22">
        <f>SUM(C34:J34)</f>
        <v>3500.851</v>
      </c>
      <c r="C34" s="48">
        <v>3198.547</v>
      </c>
      <c r="D34" s="39">
        <v>283.24</v>
      </c>
      <c r="E34" s="39">
        <v>0</v>
      </c>
      <c r="F34" s="39">
        <v>0</v>
      </c>
      <c r="G34" s="71">
        <v>0</v>
      </c>
      <c r="H34" s="52">
        <v>19.064</v>
      </c>
      <c r="I34" s="80">
        <v>0</v>
      </c>
      <c r="J34" s="44">
        <v>0</v>
      </c>
      <c r="K34" s="33"/>
      <c r="L34" s="43"/>
    </row>
    <row r="35" spans="1:12" ht="15">
      <c r="A35" s="55" t="s">
        <v>3</v>
      </c>
      <c r="B35" s="22">
        <f>SUM(C35:J35)</f>
        <v>559.461</v>
      </c>
      <c r="C35" s="48">
        <v>559.461</v>
      </c>
      <c r="D35">
        <v>0</v>
      </c>
      <c r="E35" s="39">
        <v>0</v>
      </c>
      <c r="F35" s="39">
        <v>0</v>
      </c>
      <c r="G35" s="71">
        <v>0</v>
      </c>
      <c r="H35" s="52">
        <v>0</v>
      </c>
      <c r="I35" s="80">
        <v>0</v>
      </c>
      <c r="J35" s="44">
        <v>0</v>
      </c>
      <c r="K35" s="33"/>
      <c r="L35" s="43"/>
    </row>
    <row r="36" spans="1:12" ht="15">
      <c r="A36" s="55" t="s">
        <v>4</v>
      </c>
      <c r="B36" s="22">
        <f>SUM(C36:J36)</f>
        <v>2236.616</v>
      </c>
      <c r="C36" s="47">
        <v>1547.991</v>
      </c>
      <c r="D36" s="39">
        <v>0</v>
      </c>
      <c r="E36" s="39">
        <v>369.135</v>
      </c>
      <c r="F36" s="39">
        <v>0</v>
      </c>
      <c r="G36" s="71">
        <v>0</v>
      </c>
      <c r="H36" s="52">
        <v>0</v>
      </c>
      <c r="I36" s="52">
        <v>161.305</v>
      </c>
      <c r="J36" s="52">
        <v>158.185</v>
      </c>
      <c r="K36" s="33"/>
      <c r="L36" s="43"/>
    </row>
    <row r="37" spans="1:12" ht="15">
      <c r="A37" s="55" t="s">
        <v>5</v>
      </c>
      <c r="B37" s="22">
        <f>SUM(C37:J37)</f>
        <v>53.964</v>
      </c>
      <c r="C37" s="78">
        <v>2.027</v>
      </c>
      <c r="D37" s="39">
        <v>0</v>
      </c>
      <c r="E37" s="39">
        <v>0</v>
      </c>
      <c r="F37" s="39">
        <v>0</v>
      </c>
      <c r="G37" s="71">
        <v>0</v>
      </c>
      <c r="H37" s="52">
        <v>0</v>
      </c>
      <c r="I37" s="52">
        <v>22.062</v>
      </c>
      <c r="J37" s="52">
        <v>29.875</v>
      </c>
      <c r="K37" s="33"/>
      <c r="L37" s="43"/>
    </row>
    <row r="38" spans="1:12" ht="15.75">
      <c r="A38" s="53" t="s">
        <v>6</v>
      </c>
      <c r="B38" s="22">
        <f>B39</f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33"/>
      <c r="L38" s="43"/>
    </row>
    <row r="39" spans="1:12" ht="15">
      <c r="A39" s="55" t="s">
        <v>8</v>
      </c>
      <c r="B39" s="22">
        <f>SUM(C39:J39)</f>
        <v>0</v>
      </c>
      <c r="C39" s="48">
        <v>0</v>
      </c>
      <c r="D39" s="39">
        <v>0</v>
      </c>
      <c r="E39" s="39">
        <v>0</v>
      </c>
      <c r="F39" s="39">
        <v>0</v>
      </c>
      <c r="G39" s="71">
        <v>0</v>
      </c>
      <c r="H39" s="44">
        <v>0</v>
      </c>
      <c r="I39" s="58">
        <v>0</v>
      </c>
      <c r="J39" s="44">
        <v>0</v>
      </c>
      <c r="K39" s="33"/>
      <c r="L39" s="43"/>
    </row>
    <row r="40" spans="1:12" ht="34.5" customHeight="1">
      <c r="A40" s="53" t="s">
        <v>26</v>
      </c>
      <c r="B40" s="46">
        <f>B33+B28+B23+B38+B17</f>
        <v>90052.017</v>
      </c>
      <c r="C40" s="46">
        <f>C28+C23+C17+C38</f>
        <v>46276.173</v>
      </c>
      <c r="D40" s="46">
        <f>D28+D23+D17+D38</f>
        <v>440.7699999999999</v>
      </c>
      <c r="E40" s="46">
        <f>+E28+E23+E38+E17</f>
        <v>3834.324</v>
      </c>
      <c r="F40" s="46">
        <f>F33+F28+F23+F38+F17</f>
        <v>32472.865</v>
      </c>
      <c r="G40" s="46">
        <f>G33+G28+G23+G17+G38</f>
        <v>0</v>
      </c>
      <c r="H40" s="46">
        <f>H28+H23+H17+H38</f>
        <v>31.063</v>
      </c>
      <c r="I40" s="46">
        <f>I28+I23+I17+I38</f>
        <v>0</v>
      </c>
      <c r="J40" s="46">
        <f>J28+J23+J17+J38</f>
        <v>645.93</v>
      </c>
      <c r="K40" s="4"/>
      <c r="L40" s="40"/>
    </row>
    <row r="41" spans="2:5" ht="16.5" customHeight="1">
      <c r="B41" s="37"/>
      <c r="C41" s="37"/>
      <c r="D41" s="81"/>
      <c r="E41" s="37"/>
    </row>
    <row r="42" ht="12.75">
      <c r="B42" s="37"/>
    </row>
  </sheetData>
  <sheetProtection/>
  <mergeCells count="5">
    <mergeCell ref="A1:K1"/>
    <mergeCell ref="A5:K5"/>
    <mergeCell ref="A8:A9"/>
    <mergeCell ref="B8:B9"/>
    <mergeCell ref="C8:J8"/>
  </mergeCells>
  <printOptions/>
  <pageMargins left="0.25" right="0.29" top="0.2" bottom="0.6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G11"/>
  <sheetViews>
    <sheetView zoomScale="85" zoomScaleNormal="85" zoomScaleSheetLayoutView="100" zoomScalePageLayoutView="0" workbookViewId="0" topLeftCell="A4">
      <selection activeCell="A7" sqref="A7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63" customHeight="1">
      <c r="A1" s="108" t="s">
        <v>51</v>
      </c>
      <c r="B1" s="108"/>
      <c r="C1" s="108"/>
      <c r="D1" s="108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19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100" t="s">
        <v>29</v>
      </c>
      <c r="B5" s="100"/>
      <c r="C5" s="100"/>
      <c r="D5" s="100"/>
      <c r="E5" s="3"/>
      <c r="F5" s="3"/>
      <c r="G5" s="3"/>
    </row>
    <row r="7" ht="15">
      <c r="A7" s="2" t="s">
        <v>59</v>
      </c>
    </row>
    <row r="9" ht="15">
      <c r="A9" s="2"/>
    </row>
    <row r="11" ht="12.75">
      <c r="A11" s="12"/>
    </row>
  </sheetData>
  <sheetProtection/>
  <mergeCells count="2">
    <mergeCell ref="A1:D1"/>
    <mergeCell ref="A5:D5"/>
  </mergeCells>
  <printOptions/>
  <pageMargins left="0.1968503937007874" right="0.1968503937007874" top="0.984251968503937" bottom="0.7086614173228347" header="0.5118110236220472" footer="0.5118110236220472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BF25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99" t="s">
        <v>47</v>
      </c>
      <c r="B1" s="99"/>
      <c r="C1" s="99"/>
      <c r="D1" s="99"/>
      <c r="E1" s="12"/>
    </row>
    <row r="2" spans="1:4" ht="15">
      <c r="A2" s="2"/>
      <c r="B2" s="2"/>
      <c r="C2" s="2"/>
      <c r="D2" s="2"/>
    </row>
    <row r="3" spans="1:4" ht="15">
      <c r="A3" s="2" t="s">
        <v>60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110" t="s">
        <v>15</v>
      </c>
      <c r="B5" s="110"/>
      <c r="C5" s="110"/>
      <c r="D5" s="110"/>
      <c r="E5" s="16"/>
    </row>
    <row r="6" spans="1:5" ht="42" customHeight="1">
      <c r="A6" s="15" t="s">
        <v>21</v>
      </c>
      <c r="B6" s="17" t="str">
        <f>'Полезный отпуск'!B6</f>
        <v>июль 2019 г.</v>
      </c>
      <c r="C6" s="13"/>
      <c r="D6" s="13"/>
      <c r="E6" s="16"/>
    </row>
    <row r="7" spans="1:5" ht="15">
      <c r="A7" s="20"/>
      <c r="B7" s="20"/>
      <c r="C7" s="20"/>
      <c r="D7" s="20"/>
      <c r="E7" s="14"/>
    </row>
    <row r="8" spans="1:4" ht="15">
      <c r="A8" s="111" t="s">
        <v>14</v>
      </c>
      <c r="B8" s="111"/>
      <c r="C8" s="111" t="s">
        <v>18</v>
      </c>
      <c r="D8" s="111"/>
    </row>
    <row r="9" spans="1:4" ht="15">
      <c r="A9" s="49" t="s">
        <v>16</v>
      </c>
      <c r="B9" s="49" t="s">
        <v>17</v>
      </c>
      <c r="C9" s="49" t="s">
        <v>16</v>
      </c>
      <c r="D9" s="49" t="s">
        <v>17</v>
      </c>
    </row>
    <row r="10" spans="1:4" ht="15">
      <c r="A10" s="19">
        <f>'Полезный отпуск'!B40</f>
        <v>90052.017</v>
      </c>
      <c r="B10" s="31">
        <v>183.80800000000002</v>
      </c>
      <c r="C10" s="18">
        <f>'Полезный отпуск'!B28</f>
        <v>33624.132</v>
      </c>
      <c r="D10" s="19">
        <f>ROUND(C10/4937*12,3)</f>
        <v>81.728</v>
      </c>
    </row>
    <row r="11" spans="1:5" ht="12.75">
      <c r="A11" s="30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109"/>
      <c r="B23" s="109"/>
      <c r="C23" s="109"/>
      <c r="D23" s="109"/>
      <c r="E23" s="10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</row>
    <row r="25" spans="1:58" ht="153.75" customHeight="1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</row>
  </sheetData>
  <sheetProtection/>
  <mergeCells count="29"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27"/>
  <sheetViews>
    <sheetView zoomScalePageLayoutView="0" workbookViewId="0" topLeftCell="A1">
      <pane xSplit="1" ySplit="1" topLeftCell="B2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A3" sqref="A3"/>
    </sheetView>
  </sheetViews>
  <sheetFormatPr defaultColWidth="9.00390625" defaultRowHeight="12.75"/>
  <cols>
    <col min="1" max="1" width="39.125" style="0" customWidth="1"/>
    <col min="2" max="2" width="37.875" style="0" customWidth="1"/>
    <col min="3" max="4" width="22.625" style="0" customWidth="1"/>
    <col min="5" max="5" width="11.75390625" style="0" customWidth="1"/>
    <col min="6" max="6" width="13.625" style="0" customWidth="1"/>
    <col min="7" max="7" width="15.25390625" style="0" customWidth="1"/>
  </cols>
  <sheetData>
    <row r="1" spans="1:4" ht="69" customHeight="1">
      <c r="A1" s="118" t="s">
        <v>48</v>
      </c>
      <c r="B1" s="118"/>
      <c r="C1" s="118"/>
      <c r="D1" s="118"/>
    </row>
    <row r="2" spans="1:4" ht="15">
      <c r="A2" s="23"/>
      <c r="B2" s="23"/>
      <c r="C2" s="23"/>
      <c r="D2" s="23"/>
    </row>
    <row r="3" spans="1:4" ht="15">
      <c r="A3" s="23" t="s">
        <v>61</v>
      </c>
      <c r="B3" s="23"/>
      <c r="C3" s="23"/>
      <c r="D3" s="23"/>
    </row>
    <row r="4" spans="1:4" ht="15">
      <c r="A4" s="23"/>
      <c r="B4" s="23"/>
      <c r="C4" s="23"/>
      <c r="D4" s="23"/>
    </row>
    <row r="5" spans="1:4" ht="15">
      <c r="A5" s="23"/>
      <c r="B5" s="23"/>
      <c r="C5" s="23"/>
      <c r="D5" s="23"/>
    </row>
    <row r="6" spans="1:4" ht="15">
      <c r="A6" s="23"/>
      <c r="B6" s="23"/>
      <c r="C6" s="23"/>
      <c r="D6" s="23"/>
    </row>
    <row r="7" spans="1:4" ht="15">
      <c r="A7" s="23"/>
      <c r="B7" s="23"/>
      <c r="C7" s="23"/>
      <c r="D7" s="23"/>
    </row>
    <row r="8" spans="1:4" ht="15">
      <c r="A8" s="23"/>
      <c r="B8" s="23"/>
      <c r="C8" s="23"/>
      <c r="D8" s="23"/>
    </row>
    <row r="9" spans="1:4" ht="15">
      <c r="A9" s="23"/>
      <c r="B9" s="23"/>
      <c r="C9" s="23"/>
      <c r="D9" s="23"/>
    </row>
    <row r="10" spans="1:4" ht="15">
      <c r="A10" s="23"/>
      <c r="B10" s="23"/>
      <c r="C10" s="23"/>
      <c r="D10" s="23"/>
    </row>
    <row r="11" spans="1:4" ht="15" customHeight="1">
      <c r="A11" s="114" t="s">
        <v>32</v>
      </c>
      <c r="B11" s="114"/>
      <c r="C11" s="114"/>
      <c r="D11" s="114"/>
    </row>
    <row r="12" spans="1:4" ht="24" customHeight="1">
      <c r="A12" s="24" t="s">
        <v>21</v>
      </c>
      <c r="B12" s="25" t="str">
        <f>'Полезный отпуск'!B6</f>
        <v>июль 2019 г.</v>
      </c>
      <c r="C12" s="23"/>
      <c r="D12" s="23"/>
    </row>
    <row r="13" spans="1:4" ht="15">
      <c r="A13" s="23"/>
      <c r="B13" s="23"/>
      <c r="C13" s="23"/>
      <c r="D13" s="23"/>
    </row>
    <row r="14" spans="1:4" ht="41.25" customHeight="1">
      <c r="A14" s="50" t="s">
        <v>27</v>
      </c>
      <c r="B14" s="51" t="s">
        <v>28</v>
      </c>
      <c r="C14" s="119" t="s">
        <v>12</v>
      </c>
      <c r="D14" s="120"/>
    </row>
    <row r="15" spans="1:6" ht="15">
      <c r="A15" s="50" t="s">
        <v>11</v>
      </c>
      <c r="B15" s="26" t="s">
        <v>11</v>
      </c>
      <c r="C15" s="121">
        <v>2101.138</v>
      </c>
      <c r="D15" s="122"/>
      <c r="E15" s="116"/>
      <c r="F15" s="117"/>
    </row>
    <row r="16" spans="1:6" ht="15">
      <c r="A16" s="50" t="s">
        <v>31</v>
      </c>
      <c r="B16" s="26" t="s">
        <v>31</v>
      </c>
      <c r="C16" s="121">
        <v>0</v>
      </c>
      <c r="D16" s="122"/>
      <c r="E16" s="116"/>
      <c r="F16" s="117"/>
    </row>
    <row r="17" spans="1:6" ht="15">
      <c r="A17" s="50" t="s">
        <v>13</v>
      </c>
      <c r="B17" s="27" t="s">
        <v>13</v>
      </c>
      <c r="C17" s="121">
        <v>0</v>
      </c>
      <c r="D17" s="122"/>
      <c r="E17" s="116"/>
      <c r="F17" s="117"/>
    </row>
    <row r="18" spans="1:6" ht="15">
      <c r="A18" s="115" t="s">
        <v>22</v>
      </c>
      <c r="B18" s="115"/>
      <c r="C18" s="123">
        <f>SUM(C15:C17)</f>
        <v>2101.138</v>
      </c>
      <c r="D18" s="124"/>
      <c r="E18" s="116"/>
      <c r="F18" s="117"/>
    </row>
    <row r="19" spans="1:5" ht="15">
      <c r="A19" s="28"/>
      <c r="B19" s="28"/>
      <c r="C19" s="29"/>
      <c r="D19" s="28"/>
      <c r="E19" s="8"/>
    </row>
    <row r="20" spans="1:4" ht="33" customHeight="1">
      <c r="A20" s="113" t="s">
        <v>43</v>
      </c>
      <c r="B20" s="113"/>
      <c r="C20" s="113"/>
      <c r="D20" s="113"/>
    </row>
    <row r="21" spans="1:4" ht="96.75" customHeight="1">
      <c r="A21" s="112" t="s">
        <v>50</v>
      </c>
      <c r="B21" s="112"/>
      <c r="C21" s="112"/>
      <c r="D21" s="112"/>
    </row>
    <row r="22" spans="1:4" ht="67.5" customHeight="1">
      <c r="A22" s="112" t="s">
        <v>49</v>
      </c>
      <c r="B22" s="112"/>
      <c r="C22" s="112"/>
      <c r="D22" s="112"/>
    </row>
    <row r="23" spans="1:3" ht="12.75">
      <c r="A23" s="5"/>
      <c r="B23" s="5"/>
      <c r="C23" s="5"/>
    </row>
    <row r="24" spans="1:8" s="6" customFormat="1" ht="12" customHeight="1">
      <c r="A24" s="9"/>
      <c r="B24" s="9"/>
      <c r="C24" s="9"/>
      <c r="D24" s="9"/>
      <c r="E24" s="9"/>
      <c r="F24" s="9"/>
      <c r="G24" s="9"/>
      <c r="H24" s="9"/>
    </row>
    <row r="25" spans="1:4" ht="12.75">
      <c r="A25" s="5"/>
      <c r="B25" s="5"/>
      <c r="C25" s="5"/>
      <c r="D25" s="5"/>
    </row>
    <row r="26" spans="1:4" ht="12.75">
      <c r="A26" s="5"/>
      <c r="B26" s="5"/>
      <c r="C26" s="5"/>
      <c r="D26" s="5"/>
    </row>
    <row r="27" spans="1:4" ht="12.75">
      <c r="A27" s="5"/>
      <c r="B27" s="5"/>
      <c r="C27" s="5"/>
      <c r="D27" s="5"/>
    </row>
  </sheetData>
  <sheetProtection/>
  <mergeCells count="12">
    <mergeCell ref="A1:D1"/>
    <mergeCell ref="C14:D14"/>
    <mergeCell ref="C15:D15"/>
    <mergeCell ref="C16:D16"/>
    <mergeCell ref="C17:D17"/>
    <mergeCell ref="C18:D18"/>
    <mergeCell ref="A21:D21"/>
    <mergeCell ref="A22:D22"/>
    <mergeCell ref="A20:D20"/>
    <mergeCell ref="A11:D11"/>
    <mergeCell ref="A18:B18"/>
    <mergeCell ref="E15:F18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D5"/>
  <sheetViews>
    <sheetView zoomScalePageLayoutView="0" workbookViewId="0" topLeftCell="A1">
      <selection activeCell="A5" sqref="A5:D5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118" t="s">
        <v>10</v>
      </c>
      <c r="B1" s="118"/>
      <c r="C1" s="118"/>
      <c r="D1" s="118"/>
    </row>
    <row r="2" spans="1:4" ht="15">
      <c r="A2" s="23"/>
      <c r="B2" s="23"/>
      <c r="C2" s="23"/>
      <c r="D2" s="23"/>
    </row>
    <row r="3" spans="1:2" ht="34.5" customHeight="1">
      <c r="A3" s="15" t="str">
        <f>'Полезный отпуск'!A6</f>
        <v>Отчетный период:</v>
      </c>
      <c r="B3" s="17" t="str">
        <f>'Полезный отпуск'!B6</f>
        <v>июль 2019 г.</v>
      </c>
    </row>
    <row r="5" spans="1:4" ht="39" customHeight="1">
      <c r="A5" s="125" t="s">
        <v>62</v>
      </c>
      <c r="B5" s="125"/>
      <c r="C5" s="125"/>
      <c r="D5" s="125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Шалов Мухамед Валерьевич</cp:lastModifiedBy>
  <cp:lastPrinted>2019-02-11T10:56:16Z</cp:lastPrinted>
  <dcterms:created xsi:type="dcterms:W3CDTF">2009-10-22T06:15:03Z</dcterms:created>
  <dcterms:modified xsi:type="dcterms:W3CDTF">2019-08-28T11:23:41Z</dcterms:modified>
  <cp:category/>
  <cp:version/>
  <cp:contentType/>
  <cp:contentStatus/>
</cp:coreProperties>
</file>