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<sst xmlns="http://schemas.openxmlformats.org/spreadsheetml/2006/main" count="95" uniqueCount="62">
  <si>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</si>
  <si>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</si>
  <si>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</si>
  <si>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</si>
  <si>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</si>
  <si>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</si>
  <si>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</si>
  <si>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</si>
  <si>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</si>
  <si>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</si>
  <si>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</si>
  <si>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</si>
  <si>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</si>
  <si>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</si>
  <si>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</si>
  <si>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</si>
  <si>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</si>
  <si>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</si>
  <si>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</si>
  <si>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</si>
  <si>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</si>
  <si>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</si>
  <si>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</si>
  <si>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</si>
  <si>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</si>
  <si>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</si>
  <si>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</si>
  <si>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</si>
  <si>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</si>
  <si>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</si>
  <si>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</si>
  <si>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</si>
  <si>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</si>
  <si>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</si>
  <si>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</si>
  <si>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</si>
  <si>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</si>
  <si>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</si>
  <si>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</si>
  <si>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</si>
  <si>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</si>
  <si>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</si>
  <si>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</si>
  <si>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</si>
  <si>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</si>
  <si>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</si>
  <si>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</si>
  <si>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</si>
  <si>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</si>
  <si>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</si>
  <si>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</si>
  <si>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</si>
  <si>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</si>
  <si>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</si>
  <si>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</si>
  <si>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</si>
  <si>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</si>
  <si>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</si>
  <si>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</si>
  <si>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</si>
  <si>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</si>
  <si>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>август 2019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</si>
</sst>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2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2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2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3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4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5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7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8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9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0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1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4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9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4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0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0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0" fillId="0" borderId="19" xfId="0" applyNumberFormat="1" applyFont="1" applyFill="1" applyBorder="1" applyAlignment="1" applyProtection="1">
      <alignment/>
      <protection locked="0"/>
    </xf>
    <xf numFmtId="174" fontId="90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0" fillId="53" borderId="19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0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0" fillId="56" borderId="19" xfId="0" applyNumberFormat="1" applyFont="1" applyFill="1" applyBorder="1" applyAlignment="1">
      <alignment/>
    </xf>
    <xf numFmtId="174" fontId="90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45"/>
  <sheetViews>
    <sheetView tabSelected="1" zoomScale="80" zoomScaleNormal="80" zoomScaleSheetLayoutView="100" zoomScalePageLayoutView="0" workbookViewId="0" topLeftCell="A1">
      <pane xSplit="1" ySplit="10" topLeftCell="B14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K19" sqref="K19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1.25390625" style="0" customWidth="1"/>
    <col min="7" max="7" width="19.125" style="0" hidden="1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16" width="11.25390625" style="0" customWidth="1"/>
    <col min="17" max="33" width="7.75390625" style="0" customWidth="1"/>
  </cols>
  <sheetData>
    <row r="1" spans="1:11" ht="36" customHeigh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98" t="s">
        <v>30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9.5" customHeight="1">
      <c r="A6" s="15" t="s">
        <v>21</v>
      </c>
      <c r="B6" s="34" t="s">
        <v>61</v>
      </c>
      <c r="C6" s="2"/>
      <c r="D6" s="36"/>
      <c r="E6" s="36"/>
      <c r="F6" s="2" t="s">
        <v>46</v>
      </c>
      <c r="G6" s="2"/>
      <c r="H6" s="2"/>
      <c r="I6" s="2"/>
      <c r="J6" s="2"/>
      <c r="K6" s="79"/>
    </row>
    <row r="7" spans="1:11" ht="17.25" customHeight="1">
      <c r="A7" s="2"/>
      <c r="B7" s="2"/>
      <c r="C7" s="36"/>
      <c r="D7" s="36"/>
      <c r="E7" s="36"/>
      <c r="F7" s="36"/>
      <c r="G7" s="36"/>
      <c r="H7" s="36"/>
      <c r="I7" s="36"/>
      <c r="J7" s="36"/>
      <c r="K7" s="2"/>
    </row>
    <row r="8" spans="1:12" s="60" customFormat="1" ht="15" customHeight="1">
      <c r="A8" s="99" t="s">
        <v>0</v>
      </c>
      <c r="B8" s="101" t="s">
        <v>23</v>
      </c>
      <c r="C8" s="103" t="s">
        <v>24</v>
      </c>
      <c r="D8" s="104"/>
      <c r="E8" s="104"/>
      <c r="F8" s="104"/>
      <c r="G8" s="104"/>
      <c r="H8" s="104"/>
      <c r="I8" s="104"/>
      <c r="J8" s="105"/>
      <c r="K8" s="90" t="s">
        <v>1</v>
      </c>
      <c r="L8" s="91"/>
    </row>
    <row r="9" spans="1:12" s="60" customFormat="1" ht="87.75" customHeight="1">
      <c r="A9" s="100"/>
      <c r="B9" s="102"/>
      <c r="C9" s="96" t="s">
        <v>52</v>
      </c>
      <c r="D9" s="96" t="s">
        <v>45</v>
      </c>
      <c r="E9" s="96" t="s">
        <v>20</v>
      </c>
      <c r="F9" s="96" t="s">
        <v>44</v>
      </c>
      <c r="G9" s="96" t="s">
        <v>40</v>
      </c>
      <c r="H9" s="96" t="s">
        <v>36</v>
      </c>
      <c r="I9" s="96" t="s">
        <v>42</v>
      </c>
      <c r="J9" s="96" t="s">
        <v>55</v>
      </c>
      <c r="K9" s="73" t="s">
        <v>37</v>
      </c>
      <c r="L9" s="73" t="s">
        <v>39</v>
      </c>
    </row>
    <row r="10" spans="1:12" s="76" customFormat="1" ht="31.5">
      <c r="A10" s="74" t="s">
        <v>25</v>
      </c>
      <c r="B10" s="75">
        <f>B24+B25+B26+B27+B17+B34+B35+B36+B37</f>
        <v>57765.14000000001</v>
      </c>
      <c r="C10" s="75">
        <f>C24+C25+C26+C27+C17</f>
        <v>24874.581</v>
      </c>
      <c r="D10" s="75">
        <f aca="true" t="shared" si="0" ref="C10:I10">D24+D25+D26+D27+D17</f>
        <v>451.79200000000003</v>
      </c>
      <c r="E10" s="75">
        <f t="shared" si="0"/>
        <v>2474.69</v>
      </c>
      <c r="F10" s="75">
        <f t="shared" si="0"/>
        <v>20984.414</v>
      </c>
      <c r="G10" s="75">
        <f t="shared" si="0"/>
        <v>0</v>
      </c>
      <c r="H10" s="75">
        <f t="shared" si="0"/>
        <v>33.782</v>
      </c>
      <c r="I10" s="75">
        <f t="shared" si="0"/>
        <v>0</v>
      </c>
      <c r="J10" s="75">
        <f>J24+J25+J26+J27+J17+J28</f>
        <v>649.5170000000002</v>
      </c>
      <c r="K10" s="40"/>
      <c r="L10" s="40"/>
    </row>
    <row r="11" spans="1:12" ht="12.75">
      <c r="A11" s="54" t="s">
        <v>33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1.5" customHeight="1">
      <c r="A12" s="55" t="s">
        <v>41</v>
      </c>
      <c r="B12" s="42">
        <f>SUM(B13:B16)</f>
        <v>11.979</v>
      </c>
      <c r="C12" s="42">
        <f aca="true" t="shared" si="1" ref="C12:J12">SUM(C13:C16)</f>
        <v>3.3649999999999998</v>
      </c>
      <c r="D12" s="42">
        <f t="shared" si="1"/>
        <v>0</v>
      </c>
      <c r="E12" s="42">
        <f t="shared" si="1"/>
        <v>2.3659999999999997</v>
      </c>
      <c r="F12" s="42">
        <f t="shared" si="1"/>
        <v>6.155</v>
      </c>
      <c r="G12" s="42">
        <f t="shared" si="1"/>
        <v>0</v>
      </c>
      <c r="H12" s="42">
        <f t="shared" si="1"/>
        <v>0.073</v>
      </c>
      <c r="I12" s="42">
        <f t="shared" si="1"/>
        <v>0</v>
      </c>
      <c r="J12" s="42">
        <f t="shared" si="1"/>
        <v>0.02</v>
      </c>
      <c r="K12" s="4"/>
      <c r="L12" s="4"/>
    </row>
    <row r="13" spans="1:15" ht="15">
      <c r="A13" s="55" t="s">
        <v>2</v>
      </c>
      <c r="B13" s="22">
        <f>SUM(C13:J13)</f>
        <v>2.151</v>
      </c>
      <c r="C13" s="32">
        <v>2.078</v>
      </c>
      <c r="D13" s="42">
        <v>0</v>
      </c>
      <c r="E13" s="42">
        <v>0</v>
      </c>
      <c r="F13" s="61">
        <v>0</v>
      </c>
      <c r="G13" s="42">
        <v>0</v>
      </c>
      <c r="H13" s="61">
        <v>0.073</v>
      </c>
      <c r="I13" s="56">
        <v>0</v>
      </c>
      <c r="J13" s="22">
        <v>0</v>
      </c>
      <c r="K13" s="33">
        <v>1029174.9600000001</v>
      </c>
      <c r="L13" s="59">
        <v>67954.55</v>
      </c>
      <c r="O13" s="65"/>
    </row>
    <row r="14" spans="1:19" s="65" customFormat="1" ht="15">
      <c r="A14" s="55" t="s">
        <v>3</v>
      </c>
      <c r="B14" s="22">
        <f>SUM(C14:J14)</f>
        <v>0.077</v>
      </c>
      <c r="C14" s="32">
        <v>0.077</v>
      </c>
      <c r="D14" s="63">
        <v>0</v>
      </c>
      <c r="E14" s="63">
        <v>0</v>
      </c>
      <c r="F14" s="63">
        <v>0</v>
      </c>
      <c r="G14" s="63">
        <v>0</v>
      </c>
      <c r="H14" s="62">
        <v>0</v>
      </c>
      <c r="I14" s="68">
        <v>0</v>
      </c>
      <c r="J14" s="62">
        <v>0</v>
      </c>
      <c r="K14" s="87">
        <v>1213132.5999999999</v>
      </c>
      <c r="L14" s="64" t="s">
        <v>38</v>
      </c>
      <c r="Q14"/>
      <c r="R14"/>
      <c r="S14"/>
    </row>
    <row r="15" spans="1:15" ht="15">
      <c r="A15" s="55" t="s">
        <v>4</v>
      </c>
      <c r="B15" s="22">
        <f>SUM(C15:J15)</f>
        <v>9.263</v>
      </c>
      <c r="C15" s="32">
        <v>0.944</v>
      </c>
      <c r="D15" s="22">
        <v>0</v>
      </c>
      <c r="E15" s="66">
        <v>2.348</v>
      </c>
      <c r="F15" s="61">
        <v>5.971</v>
      </c>
      <c r="G15" s="67">
        <v>0</v>
      </c>
      <c r="H15" s="22">
        <v>0</v>
      </c>
      <c r="I15" s="56">
        <v>0</v>
      </c>
      <c r="J15" s="22">
        <v>0</v>
      </c>
      <c r="K15" s="33">
        <v>1378986.95</v>
      </c>
      <c r="L15" s="43" t="s">
        <v>38</v>
      </c>
      <c r="O15" s="65"/>
    </row>
    <row r="16" spans="1:15" ht="15">
      <c r="A16" s="55" t="s">
        <v>5</v>
      </c>
      <c r="B16" s="22">
        <f>SUM(C16:J16)</f>
        <v>0.48800000000000004</v>
      </c>
      <c r="C16" s="32">
        <v>0.266</v>
      </c>
      <c r="D16" s="22">
        <v>0</v>
      </c>
      <c r="E16" s="66">
        <v>0.018</v>
      </c>
      <c r="F16" s="66">
        <v>0.184</v>
      </c>
      <c r="G16" s="22">
        <v>0</v>
      </c>
      <c r="H16" s="22">
        <v>0</v>
      </c>
      <c r="I16" s="56">
        <v>0</v>
      </c>
      <c r="J16" s="92">
        <v>0.02</v>
      </c>
      <c r="K16" s="33">
        <v>1117022.9</v>
      </c>
      <c r="L16" s="43" t="s">
        <v>38</v>
      </c>
      <c r="O16" s="65"/>
    </row>
    <row r="17" spans="1:15" ht="30">
      <c r="A17" s="55" t="s">
        <v>34</v>
      </c>
      <c r="B17" s="42">
        <f>SUM(B18:B21)</f>
        <v>8139.472999999999</v>
      </c>
      <c r="C17" s="42">
        <f aca="true" t="shared" si="2" ref="C17:J17">SUM(C18:C21)</f>
        <v>2067.69</v>
      </c>
      <c r="D17" s="42">
        <f t="shared" si="2"/>
        <v>0</v>
      </c>
      <c r="E17" s="42">
        <f t="shared" si="2"/>
        <v>2474.69</v>
      </c>
      <c r="F17" s="42">
        <f>SUM(F18:F21)</f>
        <v>3587.629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9.464</v>
      </c>
      <c r="K17" s="4"/>
      <c r="L17" s="4"/>
      <c r="O17" s="65"/>
    </row>
    <row r="18" spans="1:15" ht="15">
      <c r="A18" s="55" t="s">
        <v>2</v>
      </c>
      <c r="B18" s="22">
        <f>SUM(C18:J18)</f>
        <v>1222.019</v>
      </c>
      <c r="C18" s="61">
        <v>1222.019</v>
      </c>
      <c r="D18" s="22">
        <v>0</v>
      </c>
      <c r="E18" s="42">
        <v>0</v>
      </c>
      <c r="F18" s="63">
        <v>0</v>
      </c>
      <c r="G18" s="42">
        <v>0</v>
      </c>
      <c r="H18" s="41">
        <v>0</v>
      </c>
      <c r="I18" s="56">
        <v>0</v>
      </c>
      <c r="J18" s="22">
        <v>0</v>
      </c>
      <c r="K18" s="69">
        <v>141.49</v>
      </c>
      <c r="L18" s="72">
        <v>1842.61</v>
      </c>
      <c r="O18" s="65"/>
    </row>
    <row r="19" spans="1:16" s="65" customFormat="1" ht="15">
      <c r="A19" s="55" t="s">
        <v>3</v>
      </c>
      <c r="B19" s="62">
        <f>SUM(C19:J19)</f>
        <v>55.797</v>
      </c>
      <c r="C19" s="66">
        <v>55.797</v>
      </c>
      <c r="D19" s="62">
        <v>0</v>
      </c>
      <c r="E19" s="63">
        <v>0</v>
      </c>
      <c r="F19" s="63">
        <v>0</v>
      </c>
      <c r="G19" s="63">
        <v>0</v>
      </c>
      <c r="H19" s="22">
        <v>0</v>
      </c>
      <c r="I19" s="68">
        <v>0</v>
      </c>
      <c r="J19" s="62">
        <v>0</v>
      </c>
      <c r="K19" s="88">
        <v>180.79999999999998</v>
      </c>
      <c r="L19" s="64" t="s">
        <v>38</v>
      </c>
      <c r="P19"/>
    </row>
    <row r="20" spans="1:16" ht="15">
      <c r="A20" s="55" t="s">
        <v>4</v>
      </c>
      <c r="B20" s="22">
        <f>SUM(C20:J20)</f>
        <v>6212.3009999999995</v>
      </c>
      <c r="C20" s="32">
        <v>611.379</v>
      </c>
      <c r="D20" s="22">
        <v>0</v>
      </c>
      <c r="E20" s="93">
        <v>2132.094</v>
      </c>
      <c r="F20" s="92">
        <v>3468.828</v>
      </c>
      <c r="G20" s="92">
        <v>0</v>
      </c>
      <c r="H20" s="22">
        <v>0</v>
      </c>
      <c r="I20" s="56">
        <v>0</v>
      </c>
      <c r="J20" s="22">
        <v>0</v>
      </c>
      <c r="K20" s="69">
        <v>365.53999999999996</v>
      </c>
      <c r="L20" s="43" t="s">
        <v>38</v>
      </c>
      <c r="O20" s="65"/>
      <c r="P20" s="65"/>
    </row>
    <row r="21" spans="1:15" ht="15">
      <c r="A21" s="55" t="s">
        <v>5</v>
      </c>
      <c r="B21" s="22">
        <f>SUM(C21:J21)</f>
        <v>649.3560000000001</v>
      </c>
      <c r="C21" s="32">
        <v>178.495</v>
      </c>
      <c r="D21" s="22">
        <v>0</v>
      </c>
      <c r="E21" s="92">
        <v>342.596</v>
      </c>
      <c r="F21" s="92">
        <v>118.801</v>
      </c>
      <c r="G21" s="22">
        <v>0</v>
      </c>
      <c r="H21" s="22">
        <v>0</v>
      </c>
      <c r="I21" s="56">
        <v>0</v>
      </c>
      <c r="J21" s="92">
        <v>9.464</v>
      </c>
      <c r="K21" s="69">
        <v>533.25</v>
      </c>
      <c r="L21" s="43" t="s">
        <v>38</v>
      </c>
      <c r="O21" s="65"/>
    </row>
    <row r="22" spans="1:15" ht="15">
      <c r="A22" s="70"/>
      <c r="B22" s="22"/>
      <c r="C22" s="32"/>
      <c r="D22" s="22"/>
      <c r="E22" s="67"/>
      <c r="F22" s="67"/>
      <c r="G22" s="22"/>
      <c r="H22" s="22"/>
      <c r="I22" s="56"/>
      <c r="J22" s="67"/>
      <c r="K22" s="69"/>
      <c r="L22" s="43"/>
      <c r="O22" s="65"/>
    </row>
    <row r="23" spans="1:16" s="86" customFormat="1" ht="15.75">
      <c r="A23" s="83" t="s">
        <v>35</v>
      </c>
      <c r="B23" s="84">
        <f>SUM(B24:B27)</f>
        <v>41323.339</v>
      </c>
      <c r="C23" s="84">
        <f aca="true" t="shared" si="3" ref="C23:I23">SUM(C24:C27)</f>
        <v>22806.891</v>
      </c>
      <c r="D23" s="84">
        <f t="shared" si="3"/>
        <v>451.79200000000003</v>
      </c>
      <c r="E23" s="84">
        <f t="shared" si="3"/>
        <v>0</v>
      </c>
      <c r="F23" s="84">
        <f>SUM(F24:F27)</f>
        <v>17396.785</v>
      </c>
      <c r="G23" s="84">
        <f t="shared" si="3"/>
        <v>0</v>
      </c>
      <c r="H23" s="84">
        <f t="shared" si="3"/>
        <v>33.782</v>
      </c>
      <c r="I23" s="84">
        <f t="shared" si="3"/>
        <v>0</v>
      </c>
      <c r="J23" s="84">
        <f>SUM(J24:J27)</f>
        <v>634.089</v>
      </c>
      <c r="K23" s="85"/>
      <c r="L23" s="85"/>
      <c r="N23"/>
      <c r="O23" s="65"/>
      <c r="P23"/>
    </row>
    <row r="24" spans="1:16" ht="15">
      <c r="A24" s="55" t="s">
        <v>2</v>
      </c>
      <c r="B24" s="22">
        <f>SUM(C24:J24)</f>
        <v>5080.271</v>
      </c>
      <c r="C24" s="82">
        <f>4453.032-C18</f>
        <v>3231.013</v>
      </c>
      <c r="D24" s="38">
        <v>327.874</v>
      </c>
      <c r="E24" s="38">
        <v>0</v>
      </c>
      <c r="F24" s="38">
        <v>1487.602</v>
      </c>
      <c r="G24" s="38">
        <v>0</v>
      </c>
      <c r="H24" s="38">
        <v>33.782</v>
      </c>
      <c r="I24" s="57">
        <v>0</v>
      </c>
      <c r="J24" s="45">
        <v>0</v>
      </c>
      <c r="K24" s="33">
        <v>2189.86</v>
      </c>
      <c r="L24" s="43" t="s">
        <v>38</v>
      </c>
      <c r="N24" s="37"/>
      <c r="O24" s="65"/>
      <c r="P24" s="65"/>
    </row>
    <row r="25" spans="1:15" ht="15">
      <c r="A25" s="55" t="s">
        <v>3</v>
      </c>
      <c r="B25" s="94">
        <f>SUM(C25:J25)</f>
        <v>1207.485</v>
      </c>
      <c r="C25" s="82">
        <f>1254.129-C19</f>
        <v>1198.3319999999999</v>
      </c>
      <c r="D25" s="39">
        <v>9.153</v>
      </c>
      <c r="E25" s="38">
        <v>0</v>
      </c>
      <c r="F25" s="38">
        <v>0</v>
      </c>
      <c r="G25" s="38">
        <v>0</v>
      </c>
      <c r="H25" s="44">
        <v>0</v>
      </c>
      <c r="I25" s="58">
        <v>0</v>
      </c>
      <c r="J25" s="44">
        <v>0</v>
      </c>
      <c r="K25" s="33">
        <v>2350.75</v>
      </c>
      <c r="L25" s="43" t="s">
        <v>38</v>
      </c>
      <c r="N25" s="37"/>
      <c r="O25" s="65"/>
    </row>
    <row r="26" spans="1:15" ht="15">
      <c r="A26" s="55" t="s">
        <v>4</v>
      </c>
      <c r="B26" s="94">
        <f>SUM(C26:J26)</f>
        <v>27863.21</v>
      </c>
      <c r="C26" s="82">
        <f>14799.834-C20</f>
        <v>14188.455</v>
      </c>
      <c r="D26" s="39">
        <v>62.212</v>
      </c>
      <c r="E26" s="82"/>
      <c r="F26" s="38">
        <f>16561.478-F20</f>
        <v>13092.65</v>
      </c>
      <c r="G26" s="38">
        <v>0</v>
      </c>
      <c r="H26" s="44">
        <v>0</v>
      </c>
      <c r="I26" s="38">
        <v>0</v>
      </c>
      <c r="J26" s="52">
        <v>519.893</v>
      </c>
      <c r="K26" s="33">
        <v>2843.28</v>
      </c>
      <c r="L26" s="43" t="s">
        <v>38</v>
      </c>
      <c r="N26" s="37"/>
      <c r="O26" s="65"/>
    </row>
    <row r="27" spans="1:15" ht="15">
      <c r="A27" s="55" t="s">
        <v>5</v>
      </c>
      <c r="B27" s="94">
        <f>SUM(C27:J27)</f>
        <v>7172.373</v>
      </c>
      <c r="C27" s="82">
        <f>4367.586-C21</f>
        <v>4189.091</v>
      </c>
      <c r="D27" s="39">
        <v>52.553</v>
      </c>
      <c r="E27" s="82"/>
      <c r="F27" s="38">
        <f>2935.334-F21</f>
        <v>2816.533</v>
      </c>
      <c r="G27" s="38">
        <v>0</v>
      </c>
      <c r="H27" s="44">
        <v>0</v>
      </c>
      <c r="I27" s="38">
        <v>0</v>
      </c>
      <c r="J27" s="52">
        <f>123.66-J21</f>
        <v>114.196</v>
      </c>
      <c r="K27" s="33">
        <v>3653.5</v>
      </c>
      <c r="L27" s="43" t="s">
        <v>38</v>
      </c>
      <c r="N27" s="37"/>
      <c r="O27" s="65"/>
    </row>
    <row r="28" spans="1:12" ht="15.75">
      <c r="A28" s="53" t="s">
        <v>6</v>
      </c>
      <c r="B28" s="95">
        <f>B29+B30+B31</f>
        <v>33380.497</v>
      </c>
      <c r="C28" s="21">
        <f aca="true" t="shared" si="4" ref="C28:I28">C29+C30+C31</f>
        <v>20646.754</v>
      </c>
      <c r="D28" s="21">
        <f t="shared" si="4"/>
        <v>132.33100000000002</v>
      </c>
      <c r="E28" s="21">
        <f t="shared" si="4"/>
        <v>754.538</v>
      </c>
      <c r="F28" s="21">
        <f t="shared" si="4"/>
        <v>11840.910000000002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>J29+J30+J31</f>
        <v>5.964</v>
      </c>
      <c r="K28" s="4"/>
      <c r="L28" s="40"/>
    </row>
    <row r="29" spans="1:12" ht="15">
      <c r="A29" s="55" t="s">
        <v>7</v>
      </c>
      <c r="B29" s="22">
        <f>SUM(C29:J29)</f>
        <v>16504.83</v>
      </c>
      <c r="C29" s="89">
        <f>5207.001+634.05</f>
        <v>5841.051</v>
      </c>
      <c r="D29" s="39">
        <f>97.477+16.462</f>
        <v>113.93900000000001</v>
      </c>
      <c r="E29" s="82">
        <f>628.705+27.452</f>
        <v>656.157</v>
      </c>
      <c r="F29" s="59">
        <f>7759.56+2128.159</f>
        <v>9887.719000000001</v>
      </c>
      <c r="G29" s="71">
        <v>0</v>
      </c>
      <c r="H29" s="44">
        <v>0</v>
      </c>
      <c r="I29" s="58">
        <v>0</v>
      </c>
      <c r="J29" s="52">
        <f>3.423+2.541</f>
        <v>5.964</v>
      </c>
      <c r="K29" s="33">
        <v>1779.16</v>
      </c>
      <c r="L29" s="43" t="s">
        <v>38</v>
      </c>
    </row>
    <row r="30" spans="1:12" ht="24" customHeight="1">
      <c r="A30" s="55" t="s">
        <v>8</v>
      </c>
      <c r="B30" s="22">
        <f>SUM(C30:J30)</f>
        <v>15987.93</v>
      </c>
      <c r="C30" s="89">
        <v>14788.163</v>
      </c>
      <c r="D30" s="39">
        <v>18.392</v>
      </c>
      <c r="E30" s="82">
        <v>90.015</v>
      </c>
      <c r="F30" s="38">
        <v>1091.36</v>
      </c>
      <c r="G30" s="71">
        <v>0</v>
      </c>
      <c r="H30" s="44">
        <v>0</v>
      </c>
      <c r="I30" s="58">
        <v>0</v>
      </c>
      <c r="J30" s="44">
        <v>0</v>
      </c>
      <c r="K30" s="33">
        <v>1200.76</v>
      </c>
      <c r="L30" s="43" t="s">
        <v>38</v>
      </c>
    </row>
    <row r="31" spans="1:12" ht="15">
      <c r="A31" s="55" t="s">
        <v>9</v>
      </c>
      <c r="B31" s="22">
        <f>SUM(C31:J31)</f>
        <v>887.737</v>
      </c>
      <c r="C31" s="48">
        <v>17.54</v>
      </c>
      <c r="D31" s="39">
        <v>0</v>
      </c>
      <c r="E31" s="39">
        <v>8.366</v>
      </c>
      <c r="F31" s="39">
        <v>861.831</v>
      </c>
      <c r="G31" s="71">
        <v>0</v>
      </c>
      <c r="H31" s="44">
        <v>0</v>
      </c>
      <c r="I31" s="58">
        <v>0</v>
      </c>
      <c r="J31" s="44">
        <v>0</v>
      </c>
      <c r="K31" s="33">
        <v>1200.76</v>
      </c>
      <c r="L31" s="43" t="s">
        <v>38</v>
      </c>
    </row>
    <row r="32" spans="1:14" ht="15">
      <c r="A32" s="5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 s="37"/>
    </row>
    <row r="33" spans="1:12" ht="15.75">
      <c r="A33" s="77" t="s">
        <v>54</v>
      </c>
      <c r="B33" s="22">
        <f>SUM(B34:B37)</f>
        <v>8302.328</v>
      </c>
      <c r="C33" s="44">
        <f>SUM(C34:C37)</f>
        <v>7251.522999999999</v>
      </c>
      <c r="D33" s="44">
        <f aca="true" t="shared" si="5" ref="D33:J33">SUM(D34:D37)</f>
        <v>267.07</v>
      </c>
      <c r="E33" s="44">
        <f t="shared" si="5"/>
        <v>409.59</v>
      </c>
      <c r="F33" s="44">
        <f t="shared" si="5"/>
        <v>0</v>
      </c>
      <c r="G33" s="44">
        <f t="shared" si="5"/>
        <v>0</v>
      </c>
      <c r="H33" s="44">
        <f t="shared" si="5"/>
        <v>16.1</v>
      </c>
      <c r="I33" s="44">
        <f t="shared" si="5"/>
        <v>187.737</v>
      </c>
      <c r="J33" s="44">
        <f t="shared" si="5"/>
        <v>170.308</v>
      </c>
      <c r="K33" s="33"/>
      <c r="L33" s="43"/>
    </row>
    <row r="34" spans="1:12" ht="15">
      <c r="A34" s="55" t="s">
        <v>2</v>
      </c>
      <c r="B34" s="22">
        <f>SUM(C34:J34)</f>
        <v>3864.033</v>
      </c>
      <c r="C34" s="48">
        <v>3580.863</v>
      </c>
      <c r="D34" s="39">
        <v>267.07</v>
      </c>
      <c r="E34" s="39">
        <v>0</v>
      </c>
      <c r="F34" s="39">
        <v>0</v>
      </c>
      <c r="G34" s="71">
        <v>0</v>
      </c>
      <c r="H34" s="52">
        <v>16.1</v>
      </c>
      <c r="I34" s="80">
        <v>0</v>
      </c>
      <c r="J34" s="44">
        <v>0</v>
      </c>
      <c r="K34" s="33"/>
      <c r="L34" s="43"/>
    </row>
    <row r="35" spans="1:12" ht="15">
      <c r="A35" s="55" t="s">
        <v>3</v>
      </c>
      <c r="B35" s="22">
        <f>SUM(C35:J35)</f>
        <v>1781.101</v>
      </c>
      <c r="C35" s="48">
        <v>1781.101</v>
      </c>
      <c r="D35">
        <v>0</v>
      </c>
      <c r="E35" s="39">
        <v>0</v>
      </c>
      <c r="F35" s="39">
        <v>0</v>
      </c>
      <c r="G35" s="71">
        <v>0</v>
      </c>
      <c r="H35" s="52">
        <v>0</v>
      </c>
      <c r="I35" s="80">
        <v>0</v>
      </c>
      <c r="J35" s="44">
        <v>0</v>
      </c>
      <c r="K35" s="33"/>
      <c r="L35" s="43"/>
    </row>
    <row r="36" spans="1:12" ht="15">
      <c r="A36" s="55" t="s">
        <v>4</v>
      </c>
      <c r="B36" s="22">
        <f>SUM(C36:J36)</f>
        <v>2601.224</v>
      </c>
      <c r="C36" s="47">
        <v>1887.703</v>
      </c>
      <c r="D36" s="39">
        <v>0</v>
      </c>
      <c r="E36" s="39">
        <v>409.59</v>
      </c>
      <c r="F36" s="39">
        <v>0</v>
      </c>
      <c r="G36" s="71">
        <v>0</v>
      </c>
      <c r="H36" s="52">
        <v>0</v>
      </c>
      <c r="I36" s="52">
        <v>166.094</v>
      </c>
      <c r="J36" s="52">
        <v>137.837</v>
      </c>
      <c r="K36" s="33"/>
      <c r="L36" s="43"/>
    </row>
    <row r="37" spans="1:12" ht="15">
      <c r="A37" s="55" t="s">
        <v>5</v>
      </c>
      <c r="B37" s="22">
        <f>SUM(C37:J37)</f>
        <v>55.97</v>
      </c>
      <c r="C37" s="78">
        <v>1.856</v>
      </c>
      <c r="D37" s="39">
        <v>0</v>
      </c>
      <c r="E37" s="39">
        <v>0</v>
      </c>
      <c r="F37" s="39">
        <v>0</v>
      </c>
      <c r="G37" s="71">
        <v>0</v>
      </c>
      <c r="H37" s="52">
        <v>0</v>
      </c>
      <c r="I37" s="52">
        <v>21.643</v>
      </c>
      <c r="J37" s="52">
        <v>32.471</v>
      </c>
      <c r="K37" s="33"/>
      <c r="L37" s="43"/>
    </row>
    <row r="38" spans="1:12" ht="15.75">
      <c r="A38" s="53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3"/>
      <c r="L38" s="43"/>
    </row>
    <row r="39" spans="1:12" ht="15">
      <c r="A39" s="55" t="s">
        <v>8</v>
      </c>
      <c r="B39" s="22">
        <f>SUM(C39:J39)</f>
        <v>0</v>
      </c>
      <c r="C39" s="48">
        <v>0</v>
      </c>
      <c r="D39" s="39">
        <v>0</v>
      </c>
      <c r="E39" s="39">
        <v>0</v>
      </c>
      <c r="F39" s="39">
        <v>0</v>
      </c>
      <c r="G39" s="71">
        <v>0</v>
      </c>
      <c r="H39" s="44">
        <v>0</v>
      </c>
      <c r="I39" s="58">
        <v>0</v>
      </c>
      <c r="J39" s="44">
        <v>0</v>
      </c>
      <c r="K39" s="33"/>
      <c r="L39" s="43"/>
    </row>
    <row r="40" spans="1:12" ht="34.5" customHeight="1">
      <c r="A40" s="53" t="s">
        <v>26</v>
      </c>
      <c r="B40" s="46">
        <f>B33+B28+B23+B38+B17</f>
        <v>91145.637</v>
      </c>
      <c r="C40" s="46">
        <f>C33+C28+C23+C38+C17</f>
        <v>52772.85800000001</v>
      </c>
      <c r="D40" s="46">
        <f aca="true" t="shared" si="6" ref="C40:J40">D33+D28+D23+D38+D17</f>
        <v>851.193</v>
      </c>
      <c r="E40" s="46">
        <f t="shared" si="6"/>
        <v>3638.818</v>
      </c>
      <c r="F40" s="46">
        <f t="shared" si="6"/>
        <v>32825.324</v>
      </c>
      <c r="G40" s="46">
        <f t="shared" si="6"/>
        <v>0</v>
      </c>
      <c r="H40" s="46">
        <f t="shared" si="6"/>
        <v>49.882</v>
      </c>
      <c r="I40" s="46">
        <f t="shared" si="6"/>
        <v>187.737</v>
      </c>
      <c r="J40" s="46">
        <f>J33+J28+J23+J38+J17</f>
        <v>819.8250000000002</v>
      </c>
      <c r="K40" s="4"/>
      <c r="L40" s="40"/>
    </row>
    <row r="41" spans="2:5" ht="16.5" customHeight="1">
      <c r="B41" s="37"/>
      <c r="C41" s="37"/>
      <c r="D41" s="81"/>
      <c r="E41" s="37"/>
    </row>
    <row r="42" spans="2:10" ht="12.75">
      <c r="B42" s="37"/>
      <c r="J42" s="37"/>
    </row>
    <row r="43" ht="12.75">
      <c r="F43" s="37"/>
    </row>
    <row r="45" ht="12.75">
      <c r="B45" s="37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06" t="s">
        <v>51</v>
      </c>
      <c r="B1" s="106"/>
      <c r="C1" s="106"/>
      <c r="D1" s="10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8" t="s">
        <v>29</v>
      </c>
      <c r="B5" s="98"/>
      <c r="C5" s="98"/>
      <c r="D5" s="98"/>
      <c r="E5" s="3"/>
      <c r="F5" s="3"/>
      <c r="G5" s="3"/>
    </row>
    <row r="7" ht="15">
      <c r="A7" s="2" t="s">
        <v>57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7" t="s">
        <v>47</v>
      </c>
      <c r="B1" s="97"/>
      <c r="C1" s="97"/>
      <c r="D1" s="97"/>
      <c r="E1" s="12"/>
    </row>
    <row r="2" spans="1:4" ht="15">
      <c r="A2" s="2"/>
      <c r="B2" s="2"/>
      <c r="C2" s="2"/>
      <c r="D2" s="2"/>
    </row>
    <row r="3" spans="1:4" ht="15">
      <c r="A3" s="2" t="s">
        <v>58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8" t="s">
        <v>15</v>
      </c>
      <c r="B5" s="108"/>
      <c r="C5" s="108"/>
      <c r="D5" s="108"/>
      <c r="E5" s="16"/>
    </row>
    <row r="6" spans="1:5" ht="42" customHeight="1">
      <c r="A6" s="15" t="s">
        <v>21</v>
      </c>
      <c r="B6" s="17" t="str">
        <f>'Полезный отпуск'!B6</f>
        <v>август 2019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09" t="s">
        <v>14</v>
      </c>
      <c r="B8" s="109"/>
      <c r="C8" s="109" t="s">
        <v>18</v>
      </c>
      <c r="D8" s="109"/>
    </row>
    <row r="9" spans="1:4" ht="15">
      <c r="A9" s="49" t="s">
        <v>16</v>
      </c>
      <c r="B9" s="49" t="s">
        <v>17</v>
      </c>
      <c r="C9" s="49" t="s">
        <v>16</v>
      </c>
      <c r="D9" s="49" t="s">
        <v>17</v>
      </c>
    </row>
    <row r="10" spans="1:4" ht="15">
      <c r="A10" s="19">
        <f>'Полезный отпуск'!B40</f>
        <v>91145.637</v>
      </c>
      <c r="B10" s="31">
        <v>191.467</v>
      </c>
      <c r="C10" s="18">
        <f>'Полезный отпуск'!B28</f>
        <v>33380.497</v>
      </c>
      <c r="D10" s="19">
        <f>ROUND(C10/4937*12,3)</f>
        <v>81.136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7"/>
      <c r="B23" s="107"/>
      <c r="C23" s="107"/>
      <c r="D23" s="107"/>
      <c r="E23" s="10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53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6" sqref="C16:D16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6" t="s">
        <v>48</v>
      </c>
      <c r="B1" s="116"/>
      <c r="C1" s="116"/>
      <c r="D1" s="116"/>
    </row>
    <row r="2" spans="1:4" ht="15">
      <c r="A2" s="23"/>
      <c r="B2" s="23"/>
      <c r="C2" s="23"/>
      <c r="D2" s="23"/>
    </row>
    <row r="3" spans="1:4" ht="15">
      <c r="A3" s="23" t="s">
        <v>59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2" t="s">
        <v>32</v>
      </c>
      <c r="B11" s="112"/>
      <c r="C11" s="112"/>
      <c r="D11" s="112"/>
    </row>
    <row r="12" spans="1:4" ht="24" customHeight="1">
      <c r="A12" s="24" t="s">
        <v>21</v>
      </c>
      <c r="B12" s="25" t="str">
        <f>'Полезный отпуск'!B6</f>
        <v>август 2019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50" t="s">
        <v>27</v>
      </c>
      <c r="B14" s="51" t="s">
        <v>28</v>
      </c>
      <c r="C14" s="117" t="s">
        <v>12</v>
      </c>
      <c r="D14" s="118"/>
    </row>
    <row r="15" spans="1:6" ht="15">
      <c r="A15" s="50" t="s">
        <v>11</v>
      </c>
      <c r="B15" s="26" t="s">
        <v>11</v>
      </c>
      <c r="C15" s="119">
        <v>2465.391</v>
      </c>
      <c r="D15" s="120"/>
      <c r="E15" s="114"/>
      <c r="F15" s="115"/>
    </row>
    <row r="16" spans="1:6" ht="15">
      <c r="A16" s="50" t="s">
        <v>31</v>
      </c>
      <c r="B16" s="26" t="s">
        <v>31</v>
      </c>
      <c r="C16" s="119">
        <v>0</v>
      </c>
      <c r="D16" s="120"/>
      <c r="E16" s="114"/>
      <c r="F16" s="115"/>
    </row>
    <row r="17" spans="1:6" ht="15">
      <c r="A17" s="50" t="s">
        <v>13</v>
      </c>
      <c r="B17" s="27" t="s">
        <v>13</v>
      </c>
      <c r="C17" s="119">
        <v>0</v>
      </c>
      <c r="D17" s="120"/>
      <c r="E17" s="114"/>
      <c r="F17" s="115"/>
    </row>
    <row r="18" spans="1:6" ht="15">
      <c r="A18" s="113" t="s">
        <v>22</v>
      </c>
      <c r="B18" s="113"/>
      <c r="C18" s="121">
        <f>SUM(C15:C17)</f>
        <v>2465.391</v>
      </c>
      <c r="D18" s="122"/>
      <c r="E18" s="114"/>
      <c r="F18" s="115"/>
    </row>
    <row r="19" spans="1:5" ht="15">
      <c r="A19" s="28"/>
      <c r="B19" s="28"/>
      <c r="C19" s="29"/>
      <c r="D19" s="28"/>
      <c r="E19" s="8"/>
    </row>
    <row r="20" spans="1:4" ht="33" customHeight="1">
      <c r="A20" s="111" t="s">
        <v>43</v>
      </c>
      <c r="B20" s="111"/>
      <c r="C20" s="111"/>
      <c r="D20" s="111"/>
    </row>
    <row r="21" spans="1:4" ht="96.75" customHeight="1">
      <c r="A21" s="110" t="s">
        <v>50</v>
      </c>
      <c r="B21" s="110"/>
      <c r="C21" s="110"/>
      <c r="D21" s="110"/>
    </row>
    <row r="22" spans="1:4" ht="67.5" customHeight="1">
      <c r="A22" s="110" t="s">
        <v>49</v>
      </c>
      <c r="B22" s="110"/>
      <c r="C22" s="110"/>
      <c r="D22" s="110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6" t="s">
        <v>10</v>
      </c>
      <c r="B1" s="116"/>
      <c r="C1" s="116"/>
      <c r="D1" s="116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август 2019 г.</v>
      </c>
    </row>
    <row r="5" spans="1:4" ht="39" customHeight="1">
      <c r="A5" s="123" t="s">
        <v>60</v>
      </c>
      <c r="B5" s="123"/>
      <c r="C5" s="123"/>
      <c r="D5" s="123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Житеева Виолетта Данияловна</cp:lastModifiedBy>
  <cp:lastPrinted>2019-02-11T10:56:16Z</cp:lastPrinted>
  <dcterms:created xsi:type="dcterms:W3CDTF">2009-10-22T06:15:03Z</dcterms:created>
  <dcterms:modified xsi:type="dcterms:W3CDTF">2019-09-16T10:41:56Z</dcterms:modified>
  <cp:category/>
  <cp:version/>
  <cp:contentType/>
  <cp:contentStatus/>
</cp:coreProperties>
</file>