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775" tabRatio="670" activeTab="2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<sst xmlns="http://schemas.openxmlformats.org/spreadsheetml/2006/main" count="95" uniqueCount="62">
  <si>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</si>
  <si>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</si>
  <si>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</si>
  <si>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</si>
  <si>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</si>
  <si>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</si>
  <si>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</si>
  <si>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</si>
  <si>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</si>
  <si>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</si>
  <si>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</si>
  <si>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</si>
  <si>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</si>
  <si>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</si>
  <si>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</si>
  <si>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</si>
  <si>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</si>
  <si>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</si>
  <si>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</si>
  <si>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</si>
  <si>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</si>
  <si>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</si>
  <si>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</si>
  <si>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</si>
  <si>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</si>
  <si>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</si>
  <si>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</si>
  <si>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</si>
  <si>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</si>
  <si>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</si>
  <si>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</si>
  <si>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</si>
  <si>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</si>
  <si>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</si>
  <si>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</si>
  <si>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</si>
  <si>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</si>
  <si>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</si>
  <si>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</si>
  <si>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</si>
  <si>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</si>
  <si>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</si>
  <si>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</si>
  <si>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</si>
  <si>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</si>
  <si>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</si>
  <si>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</si>
  <si>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</si>
  <si>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</si>
  <si>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</si>
  <si>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</si>
  <si>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</si>
  <si>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</si>
  <si>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</si>
  <si>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</si>
  <si>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</si>
  <si>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</si>
  <si>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</si>
  <si>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</si>
  <si>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</si>
  <si>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</si>
  <si>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>декабрь 2019 г.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</si>
</sst>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dd/mm/yy\ h:mm;@"/>
    <numFmt numFmtId="208" formatCode="dd/mm/yy;@"/>
    <numFmt numFmtId="209" formatCode="0.00000000000"/>
  </numFmts>
  <fonts count="9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4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5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5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5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5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5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6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7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8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0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1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2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3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4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6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7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8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36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36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36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2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15" fillId="0" borderId="12" applyNumberFormat="0" applyFill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3" borderId="9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8" applyNumberFormat="0" applyFill="0" applyAlignment="0" applyProtection="0"/>
    <xf numFmtId="0" fontId="16" fillId="31" borderId="4" applyNumberFormat="0" applyAlignment="0" applyProtection="0"/>
    <xf numFmtId="0" fontId="2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3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0" fontId="0" fillId="56" borderId="0" xfId="0" applyFill="1" applyAlignment="1">
      <alignment/>
    </xf>
    <xf numFmtId="174" fontId="93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3" fillId="0" borderId="19" xfId="0" applyNumberFormat="1" applyFont="1" applyFill="1" applyBorder="1" applyAlignment="1" applyProtection="1">
      <alignment/>
      <protection locked="0"/>
    </xf>
    <xf numFmtId="174" fontId="93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93" fillId="53" borderId="19" xfId="0" applyFont="1" applyFill="1" applyBorder="1" applyAlignment="1" applyProtection="1">
      <alignment/>
      <protection locked="0"/>
    </xf>
    <xf numFmtId="0" fontId="93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3" fillId="0" borderId="19" xfId="0" applyNumberFormat="1" applyFont="1" applyBorder="1" applyAlignment="1" applyProtection="1">
      <alignment horizontal="right"/>
      <protection locked="0"/>
    </xf>
    <xf numFmtId="0" fontId="69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0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3" fillId="56" borderId="19" xfId="0" applyNumberFormat="1" applyFont="1" applyFill="1" applyBorder="1" applyAlignment="1">
      <alignment/>
    </xf>
    <xf numFmtId="174" fontId="93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1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0" fontId="94" fillId="0" borderId="19" xfId="0" applyFont="1" applyBorder="1" applyAlignment="1" applyProtection="1">
      <alignment/>
      <protection locked="0"/>
    </xf>
    <xf numFmtId="2" fontId="94" fillId="0" borderId="19" xfId="0" applyNumberFormat="1" applyFont="1" applyFill="1" applyBorder="1" applyAlignment="1" applyProtection="1">
      <alignment/>
      <protection locked="0"/>
    </xf>
    <xf numFmtId="0" fontId="94" fillId="0" borderId="19" xfId="0" applyFont="1" applyBorder="1" applyAlignment="1">
      <alignment/>
    </xf>
    <xf numFmtId="0" fontId="94" fillId="56" borderId="19" xfId="0" applyFont="1" applyFill="1" applyBorder="1" applyAlignment="1">
      <alignment/>
    </xf>
    <xf numFmtId="2" fontId="94" fillId="56" borderId="19" xfId="0" applyNumberFormat="1" applyFont="1" applyFill="1" applyBorder="1" applyAlignment="1">
      <alignment/>
    </xf>
    <xf numFmtId="0" fontId="95" fillId="32" borderId="19" xfId="0" applyFont="1" applyFill="1" applyBorder="1" applyAlignment="1" applyProtection="1">
      <alignment horizontal="right" vertical="center" wrapText="1"/>
      <protection/>
    </xf>
    <xf numFmtId="0" fontId="94" fillId="56" borderId="19" xfId="0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1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1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0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0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0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69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13" xfId="1022"/>
    <cellStyle name="Обычный 2" xfId="1023"/>
    <cellStyle name="Обычный 2 2" xfId="1024"/>
    <cellStyle name="Обычный 2 2 2" xfId="1025"/>
    <cellStyle name="Обычный 2 3" xfId="1026"/>
    <cellStyle name="Обычный 2 3 2" xfId="1027"/>
    <cellStyle name="Обычный 2 4" xfId="1028"/>
    <cellStyle name="Обычный 2 4 2" xfId="1029"/>
    <cellStyle name="Обычный 2 5" xfId="1030"/>
    <cellStyle name="Обычный 2 5 2" xfId="1031"/>
    <cellStyle name="Обычный 2 6" xfId="1032"/>
    <cellStyle name="Обычный 2 6 2" xfId="1033"/>
    <cellStyle name="Обычный 2 7" xfId="1034"/>
    <cellStyle name="Обычный 2 8" xfId="1035"/>
    <cellStyle name="Обычный 2_1" xfId="1036"/>
    <cellStyle name="Обычный 3" xfId="1037"/>
    <cellStyle name="Обычный 3 2" xfId="1038"/>
    <cellStyle name="Обычный 4" xfId="1039"/>
    <cellStyle name="Обычный 4 2" xfId="1040"/>
    <cellStyle name="Обычный 4 3" xfId="1041"/>
    <cellStyle name="Обычный 4_EE.20.MET.SVOD.2.73_v0.1" xfId="1042"/>
    <cellStyle name="Обычный 5" xfId="1043"/>
    <cellStyle name="Обычный 5 2" xfId="1044"/>
    <cellStyle name="Обычный 6" xfId="1045"/>
    <cellStyle name="Обычный 7" xfId="1046"/>
    <cellStyle name="Обычный 8" xfId="1047"/>
    <cellStyle name="Обычный 9" xfId="1048"/>
    <cellStyle name="Followed Hyperlink" xfId="1049"/>
    <cellStyle name="Перенос_слов" xfId="1050"/>
    <cellStyle name="Плохой" xfId="1051"/>
    <cellStyle name="Плохой 10" xfId="1052"/>
    <cellStyle name="Плохой 2" xfId="1053"/>
    <cellStyle name="Плохой 2 2" xfId="1054"/>
    <cellStyle name="Плохой 3" xfId="1055"/>
    <cellStyle name="Плохой 3 2" xfId="1056"/>
    <cellStyle name="Плохой 4" xfId="1057"/>
    <cellStyle name="Плохой 4 2" xfId="1058"/>
    <cellStyle name="Плохой 5" xfId="1059"/>
    <cellStyle name="Плохой 5 2" xfId="1060"/>
    <cellStyle name="Плохой 6" xfId="1061"/>
    <cellStyle name="Плохой 6 2" xfId="1062"/>
    <cellStyle name="Плохой 7" xfId="1063"/>
    <cellStyle name="Плохой 7 2" xfId="1064"/>
    <cellStyle name="Плохой 8" xfId="1065"/>
    <cellStyle name="Плохой 8 2" xfId="1066"/>
    <cellStyle name="Плохой 9" xfId="1067"/>
    <cellStyle name="Плохой 9 2" xfId="1068"/>
    <cellStyle name="По центру с переносом" xfId="1069"/>
    <cellStyle name="По ширине с переносом" xfId="1070"/>
    <cellStyle name="Поле ввода" xfId="1071"/>
    <cellStyle name="Пояснение" xfId="1072"/>
    <cellStyle name="Пояснение 10" xfId="1073"/>
    <cellStyle name="Пояснение 2" xfId="1074"/>
    <cellStyle name="Пояснение 2 2" xfId="1075"/>
    <cellStyle name="Пояснение 3" xfId="1076"/>
    <cellStyle name="Пояснение 3 2" xfId="1077"/>
    <cellStyle name="Пояснение 4" xfId="1078"/>
    <cellStyle name="Пояснение 4 2" xfId="1079"/>
    <cellStyle name="Пояснение 5" xfId="1080"/>
    <cellStyle name="Пояснение 5 2" xfId="1081"/>
    <cellStyle name="Пояснение 6" xfId="1082"/>
    <cellStyle name="Пояснение 6 2" xfId="1083"/>
    <cellStyle name="Пояснение 7" xfId="1084"/>
    <cellStyle name="Пояснение 7 2" xfId="1085"/>
    <cellStyle name="Пояснение 8" xfId="1086"/>
    <cellStyle name="Пояснение 8 2" xfId="1087"/>
    <cellStyle name="Пояснение 9" xfId="1088"/>
    <cellStyle name="Пояснение 9 2" xfId="1089"/>
    <cellStyle name="Примечание" xfId="1090"/>
    <cellStyle name="Примечание 10" xfId="1091"/>
    <cellStyle name="Примечание 10 2" xfId="1092"/>
    <cellStyle name="Примечание 10_BALANCE.WARM.2011YEAR(v0.7)" xfId="1093"/>
    <cellStyle name="Примечание 11" xfId="1094"/>
    <cellStyle name="Примечание 11 2" xfId="1095"/>
    <cellStyle name="Примечание 11_BALANCE.WARM.2011YEAR(v0.7)" xfId="1096"/>
    <cellStyle name="Примечание 12" xfId="1097"/>
    <cellStyle name="Примечание 12 2" xfId="1098"/>
    <cellStyle name="Примечание 12_BALANCE.WARM.2011YEAR(v0.7)" xfId="1099"/>
    <cellStyle name="Примечание 13" xfId="1100"/>
    <cellStyle name="Примечание 14" xfId="1101"/>
    <cellStyle name="Примечание 15" xfId="1102"/>
    <cellStyle name="Примечание 16" xfId="1103"/>
    <cellStyle name="Примечание 2" xfId="1104"/>
    <cellStyle name="Примечание 2 2" xfId="1105"/>
    <cellStyle name="Примечание 2 3" xfId="1106"/>
    <cellStyle name="Примечание 2 4" xfId="1107"/>
    <cellStyle name="Примечание 2 5" xfId="1108"/>
    <cellStyle name="Примечание 2 6" xfId="1109"/>
    <cellStyle name="Примечание 2 7" xfId="1110"/>
    <cellStyle name="Примечание 2 8" xfId="1111"/>
    <cellStyle name="Примечание 2_BALANCE.WARM.2011YEAR(v0.7)" xfId="1112"/>
    <cellStyle name="Примечание 3" xfId="1113"/>
    <cellStyle name="Примечание 3 2" xfId="1114"/>
    <cellStyle name="Примечание 3 3" xfId="1115"/>
    <cellStyle name="Примечание 3 4" xfId="1116"/>
    <cellStyle name="Примечание 3 5" xfId="1117"/>
    <cellStyle name="Примечание 3 6" xfId="1118"/>
    <cellStyle name="Примечание 3 7" xfId="1119"/>
    <cellStyle name="Примечание 3 8" xfId="1120"/>
    <cellStyle name="Примечание 3_BALANCE.WARM.2011YEAR(v0.7)" xfId="1121"/>
    <cellStyle name="Примечание 4" xfId="1122"/>
    <cellStyle name="Примечание 4 2" xfId="1123"/>
    <cellStyle name="Примечание 4 3" xfId="1124"/>
    <cellStyle name="Примечание 4 4" xfId="1125"/>
    <cellStyle name="Примечание 4 5" xfId="1126"/>
    <cellStyle name="Примечание 4 6" xfId="1127"/>
    <cellStyle name="Примечание 4 7" xfId="1128"/>
    <cellStyle name="Примечание 4 8" xfId="1129"/>
    <cellStyle name="Примечание 4_BALANCE.WARM.2011YEAR(v0.7)" xfId="1130"/>
    <cellStyle name="Примечание 5" xfId="1131"/>
    <cellStyle name="Примечание 5 2" xfId="1132"/>
    <cellStyle name="Примечание 5 3" xfId="1133"/>
    <cellStyle name="Примечание 5 4" xfId="1134"/>
    <cellStyle name="Примечание 5 5" xfId="1135"/>
    <cellStyle name="Примечание 5 6" xfId="1136"/>
    <cellStyle name="Примечание 5 7" xfId="1137"/>
    <cellStyle name="Примечание 5 8" xfId="1138"/>
    <cellStyle name="Примечание 5_BALANCE.WARM.2011YEAR(v0.7)" xfId="1139"/>
    <cellStyle name="Примечание 6" xfId="1140"/>
    <cellStyle name="Примечание 6 2" xfId="1141"/>
    <cellStyle name="Примечание 6_BALANCE.WARM.2011YEAR(v0.7)" xfId="1142"/>
    <cellStyle name="Примечание 7" xfId="1143"/>
    <cellStyle name="Примечание 7 2" xfId="1144"/>
    <cellStyle name="Примечание 7_BALANCE.WARM.2011YEAR(v0.7)" xfId="1145"/>
    <cellStyle name="Примечание 8" xfId="1146"/>
    <cellStyle name="Примечание 8 2" xfId="1147"/>
    <cellStyle name="Примечание 8_BALANCE.WARM.2011YEAR(v0.7)" xfId="1148"/>
    <cellStyle name="Примечание 9" xfId="1149"/>
    <cellStyle name="Примечание 9 2" xfId="1150"/>
    <cellStyle name="Примечание 9_BALANCE.WARM.2011YEAR(v0.7)" xfId="1151"/>
    <cellStyle name="Percent" xfId="1152"/>
    <cellStyle name="Процентный 2" xfId="1153"/>
    <cellStyle name="Процентный 2 2" xfId="1154"/>
    <cellStyle name="Процентный 2 3" xfId="1155"/>
    <cellStyle name="Процентный 2 4" xfId="1156"/>
    <cellStyle name="Процентный 3" xfId="1157"/>
    <cellStyle name="Процентный 4" xfId="1158"/>
    <cellStyle name="Связанная ячейка" xfId="1159"/>
    <cellStyle name="Связанная ячейка 10" xfId="1160"/>
    <cellStyle name="Связанная ячейка 2" xfId="1161"/>
    <cellStyle name="Связанная ячейка 2 2" xfId="1162"/>
    <cellStyle name="Связанная ячейка 2_BALANCE.WARM.2011YEAR(v0.7)" xfId="1163"/>
    <cellStyle name="Связанная ячейка 3" xfId="1164"/>
    <cellStyle name="Связанная ячейка 3 2" xfId="1165"/>
    <cellStyle name="Связанная ячейка 3_BALANCE.WARM.2011YEAR(v0.7)" xfId="1166"/>
    <cellStyle name="Связанная ячейка 4" xfId="1167"/>
    <cellStyle name="Связанная ячейка 4 2" xfId="1168"/>
    <cellStyle name="Связанная ячейка 4_BALANCE.WARM.2011YEAR(v0.7)" xfId="1169"/>
    <cellStyle name="Связанная ячейка 5" xfId="1170"/>
    <cellStyle name="Связанная ячейка 5 2" xfId="1171"/>
    <cellStyle name="Связанная ячейка 5_BALANCE.WARM.2011YEAR(v0.7)" xfId="1172"/>
    <cellStyle name="Связанная ячейка 6" xfId="1173"/>
    <cellStyle name="Связанная ячейка 6 2" xfId="1174"/>
    <cellStyle name="Связанная ячейка 6_BALANCE.WARM.2011YEAR(v0.7)" xfId="1175"/>
    <cellStyle name="Связанная ячейка 7" xfId="1176"/>
    <cellStyle name="Связанная ячейка 7 2" xfId="1177"/>
    <cellStyle name="Связанная ячейка 7_BALANCE.WARM.2011YEAR(v0.7)" xfId="1178"/>
    <cellStyle name="Связанная ячейка 8" xfId="1179"/>
    <cellStyle name="Связанная ячейка 8 2" xfId="1180"/>
    <cellStyle name="Связанная ячейка 8_BALANCE.WARM.2011YEAR(v0.7)" xfId="1181"/>
    <cellStyle name="Связанная ячейка 9" xfId="1182"/>
    <cellStyle name="Связанная ячейка 9 2" xfId="1183"/>
    <cellStyle name="Связанная ячейка 9_BALANCE.WARM.2011YEAR(v0.7)" xfId="1184"/>
    <cellStyle name="Стиль 1" xfId="1185"/>
    <cellStyle name="Стиль 1 2" xfId="1186"/>
    <cellStyle name="Стиль 1 2 2" xfId="1187"/>
    <cellStyle name="Стиль 1 3" xfId="1188"/>
    <cellStyle name="ТЕКСТ" xfId="1189"/>
    <cellStyle name="ТЕКСТ 2" xfId="1190"/>
    <cellStyle name="ТЕКСТ 3" xfId="1191"/>
    <cellStyle name="ТЕКСТ 4" xfId="1192"/>
    <cellStyle name="ТЕКСТ 5" xfId="1193"/>
    <cellStyle name="ТЕКСТ 6" xfId="1194"/>
    <cellStyle name="ТЕКСТ 7" xfId="1195"/>
    <cellStyle name="ТЕКСТ 8" xfId="1196"/>
    <cellStyle name="Текст предупреждения" xfId="1197"/>
    <cellStyle name="Текст предупреждения 10" xfId="1198"/>
    <cellStyle name="Текст предупреждения 2" xfId="1199"/>
    <cellStyle name="Текст предупреждения 2 2" xfId="1200"/>
    <cellStyle name="Текст предупреждения 3" xfId="1201"/>
    <cellStyle name="Текст предупреждения 3 2" xfId="1202"/>
    <cellStyle name="Текст предупреждения 4" xfId="1203"/>
    <cellStyle name="Текст предупреждения 4 2" xfId="1204"/>
    <cellStyle name="Текст предупреждения 5" xfId="1205"/>
    <cellStyle name="Текст предупреждения 5 2" xfId="1206"/>
    <cellStyle name="Текст предупреждения 6" xfId="1207"/>
    <cellStyle name="Текст предупреждения 6 2" xfId="1208"/>
    <cellStyle name="Текст предупреждения 7" xfId="1209"/>
    <cellStyle name="Текст предупреждения 7 2" xfId="1210"/>
    <cellStyle name="Текст предупреждения 8" xfId="1211"/>
    <cellStyle name="Текст предупреждения 8 2" xfId="1212"/>
    <cellStyle name="Текст предупреждения 9" xfId="1213"/>
    <cellStyle name="Текст предупреждения 9 2" xfId="1214"/>
    <cellStyle name="Текстовый" xfId="1215"/>
    <cellStyle name="Текстовый 2" xfId="1216"/>
    <cellStyle name="Текстовый 3" xfId="1217"/>
    <cellStyle name="Текстовый 4" xfId="1218"/>
    <cellStyle name="Текстовый 5" xfId="1219"/>
    <cellStyle name="Текстовый 6" xfId="1220"/>
    <cellStyle name="Текстовый 7" xfId="1221"/>
    <cellStyle name="Текстовый 8" xfId="1222"/>
    <cellStyle name="Текстовый_1" xfId="1223"/>
    <cellStyle name="Тысячи [0]_22гк" xfId="1224"/>
    <cellStyle name="Тысячи_22гк" xfId="1225"/>
    <cellStyle name="ФИКСИРОВАННЫЙ" xfId="1226"/>
    <cellStyle name="ФИКСИРОВАННЫЙ 2" xfId="1227"/>
    <cellStyle name="ФИКСИРОВАННЫЙ 3" xfId="1228"/>
    <cellStyle name="ФИКСИРОВАННЫЙ 4" xfId="1229"/>
    <cellStyle name="ФИКСИРОВАННЫЙ 5" xfId="1230"/>
    <cellStyle name="ФИКСИРОВАННЫЙ 6" xfId="1231"/>
    <cellStyle name="ФИКСИРОВАННЫЙ 7" xfId="1232"/>
    <cellStyle name="ФИКСИРОВАННЫЙ 8" xfId="1233"/>
    <cellStyle name="ФИКСИРОВАННЫЙ_1" xfId="1234"/>
    <cellStyle name="Comma" xfId="1235"/>
    <cellStyle name="Comma [0]" xfId="1236"/>
    <cellStyle name="Финансовый 2" xfId="1237"/>
    <cellStyle name="Финансовый 2 2" xfId="1238"/>
    <cellStyle name="Финансовый 2 3" xfId="1239"/>
    <cellStyle name="Финансовый 2_BALANCE.WARM.2011YEAR(v0.7)" xfId="1240"/>
    <cellStyle name="Финансовый 3" xfId="1241"/>
    <cellStyle name="Финансовый 3 2" xfId="1242"/>
    <cellStyle name="Финансовый 4" xfId="1243"/>
    <cellStyle name="Финансовый 5" xfId="1244"/>
    <cellStyle name="Формула" xfId="1245"/>
    <cellStyle name="Формула 2" xfId="1246"/>
    <cellStyle name="Формула 3" xfId="1247"/>
    <cellStyle name="Формула_A РТ 2009 Рязаньэнерго" xfId="1248"/>
    <cellStyle name="ФормулаВБ" xfId="1249"/>
    <cellStyle name="ФормулаВБ 2" xfId="1250"/>
    <cellStyle name="ФормулаНаКонтроль" xfId="1251"/>
    <cellStyle name="ФормулаНаКонтроль 2" xfId="1252"/>
    <cellStyle name="Хороший" xfId="1253"/>
    <cellStyle name="Хороший 10" xfId="1254"/>
    <cellStyle name="Хороший 2" xfId="1255"/>
    <cellStyle name="Хороший 2 2" xfId="1256"/>
    <cellStyle name="Хороший 3" xfId="1257"/>
    <cellStyle name="Хороший 3 2" xfId="1258"/>
    <cellStyle name="Хороший 4" xfId="1259"/>
    <cellStyle name="Хороший 4 2" xfId="1260"/>
    <cellStyle name="Хороший 5" xfId="1261"/>
    <cellStyle name="Хороший 5 2" xfId="1262"/>
    <cellStyle name="Хороший 6" xfId="1263"/>
    <cellStyle name="Хороший 6 2" xfId="1264"/>
    <cellStyle name="Хороший 7" xfId="1265"/>
    <cellStyle name="Хороший 7 2" xfId="1266"/>
    <cellStyle name="Хороший 8" xfId="1267"/>
    <cellStyle name="Хороший 8 2" xfId="1268"/>
    <cellStyle name="Хороший 9" xfId="1269"/>
    <cellStyle name="Хороший 9 2" xfId="1270"/>
    <cellStyle name="Цифры по центру с десятыми" xfId="1271"/>
    <cellStyle name="Џђћ–…ќ’ќ›‰" xfId="1272"/>
    <cellStyle name="Шапка таблицы" xfId="1273"/>
    <cellStyle name="㼿" xfId="1274"/>
    <cellStyle name="㼿?" xfId="1275"/>
    <cellStyle name="㼿㼿" xfId="1276"/>
    <cellStyle name="㼿㼿?" xfId="1277"/>
    <cellStyle name="㼿㼿㼿" xfId="1278"/>
    <cellStyle name="㼿㼿㼿?" xfId="1279"/>
    <cellStyle name="㼿㼿㼿㼿" xfId="1280"/>
    <cellStyle name="㼿㼿㼿㼿?" xfId="1281"/>
    <cellStyle name="㼿㼿㼿㼿㼿" xfId="1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S47"/>
  <sheetViews>
    <sheetView zoomScale="80" zoomScaleNormal="80" zoomScaleSheetLayoutView="100" zoomScalePageLayoutView="0" workbookViewId="0" topLeftCell="A1">
      <pane xSplit="1" ySplit="10" topLeftCell="B14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33" sqref="C33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31.25390625" style="0" customWidth="1"/>
    <col min="7" max="7" width="19.125" style="0" hidden="1" customWidth="1"/>
    <col min="8" max="8" width="16.375" style="0" customWidth="1"/>
    <col min="9" max="9" width="19.003906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16" width="11.25390625" style="0" customWidth="1"/>
    <col min="17" max="33" width="7.75390625" style="0" customWidth="1"/>
  </cols>
  <sheetData>
    <row r="1" spans="1:11" ht="36" customHeight="1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3" t="s">
        <v>30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9.5" customHeight="1">
      <c r="A6" s="15" t="s">
        <v>21</v>
      </c>
      <c r="B6" s="33" t="s">
        <v>61</v>
      </c>
      <c r="C6" s="2"/>
      <c r="D6" s="35"/>
      <c r="E6" s="35"/>
      <c r="F6" s="2" t="s">
        <v>46</v>
      </c>
      <c r="G6" s="2"/>
      <c r="H6" s="2"/>
      <c r="I6" s="2"/>
      <c r="J6" s="2"/>
      <c r="K6" s="77"/>
    </row>
    <row r="7" spans="1:11" ht="17.25" customHeight="1">
      <c r="A7" s="2"/>
      <c r="B7" s="2"/>
      <c r="C7" s="35"/>
      <c r="D7" s="35"/>
      <c r="E7" s="35"/>
      <c r="F7" s="35"/>
      <c r="G7" s="35"/>
      <c r="H7" s="35"/>
      <c r="I7" s="35"/>
      <c r="J7" s="35"/>
      <c r="K7" s="2"/>
    </row>
    <row r="8" spans="1:12" s="59" customFormat="1" ht="15" customHeight="1">
      <c r="A8" s="104" t="s">
        <v>0</v>
      </c>
      <c r="B8" s="106" t="s">
        <v>23</v>
      </c>
      <c r="C8" s="108" t="s">
        <v>24</v>
      </c>
      <c r="D8" s="109"/>
      <c r="E8" s="109"/>
      <c r="F8" s="109"/>
      <c r="G8" s="109"/>
      <c r="H8" s="109"/>
      <c r="I8" s="109"/>
      <c r="J8" s="110"/>
      <c r="K8" s="86" t="s">
        <v>1</v>
      </c>
      <c r="L8" s="87"/>
    </row>
    <row r="9" spans="1:12" s="59" customFormat="1" ht="87.75" customHeight="1">
      <c r="A9" s="105"/>
      <c r="B9" s="107"/>
      <c r="C9" s="92" t="s">
        <v>52</v>
      </c>
      <c r="D9" s="92" t="s">
        <v>45</v>
      </c>
      <c r="E9" s="93" t="s">
        <v>20</v>
      </c>
      <c r="F9" s="93" t="s">
        <v>44</v>
      </c>
      <c r="G9" s="93" t="s">
        <v>40</v>
      </c>
      <c r="H9" s="93" t="s">
        <v>36</v>
      </c>
      <c r="I9" s="93" t="s">
        <v>42</v>
      </c>
      <c r="J9" s="93" t="s">
        <v>55</v>
      </c>
      <c r="K9" s="71" t="s">
        <v>37</v>
      </c>
      <c r="L9" s="71" t="s">
        <v>39</v>
      </c>
    </row>
    <row r="10" spans="1:12" s="74" customFormat="1" ht="31.5">
      <c r="A10" s="72" t="s">
        <v>25</v>
      </c>
      <c r="B10" s="73">
        <f>B24+B25+B26+B27+B17+B34+B35+B36+B37</f>
        <v>64940.187000000005</v>
      </c>
      <c r="C10" s="73">
        <f>C24+C25+C26+C27+C17</f>
        <v>30505.047000000006</v>
      </c>
      <c r="D10" s="73">
        <f aca="true" t="shared" si="0" ref="D10:I10">D24+D25+D26+D27+D17</f>
        <v>311.015</v>
      </c>
      <c r="E10" s="73">
        <f t="shared" si="0"/>
        <v>2805.32</v>
      </c>
      <c r="F10" s="73">
        <f t="shared" si="0"/>
        <v>23525.627000000004</v>
      </c>
      <c r="G10" s="73">
        <f t="shared" si="0"/>
        <v>0</v>
      </c>
      <c r="H10" s="73">
        <f t="shared" si="0"/>
        <v>66.156</v>
      </c>
      <c r="I10" s="73">
        <f t="shared" si="0"/>
        <v>0</v>
      </c>
      <c r="J10" s="73">
        <f>J24+J25+J26+J27+J17+J28</f>
        <v>814.348</v>
      </c>
      <c r="K10" s="39"/>
      <c r="L10" s="39"/>
    </row>
    <row r="11" spans="1:12" ht="12.75">
      <c r="A11" s="53" t="s">
        <v>33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31.5" customHeight="1">
      <c r="A12" s="54" t="s">
        <v>41</v>
      </c>
      <c r="B12" s="41">
        <f>SUM(B13:B16)</f>
        <v>14.342</v>
      </c>
      <c r="C12" s="41">
        <f aca="true" t="shared" si="1" ref="C12:J12">SUM(C13:C16)</f>
        <v>3.2910000000000004</v>
      </c>
      <c r="D12" s="41">
        <f t="shared" si="1"/>
        <v>0</v>
      </c>
      <c r="E12" s="41">
        <f t="shared" si="1"/>
        <v>2.109</v>
      </c>
      <c r="F12" s="41">
        <f t="shared" si="1"/>
        <v>8.909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41">
        <f t="shared" si="1"/>
        <v>0.033</v>
      </c>
      <c r="K12" s="4"/>
      <c r="L12" s="4"/>
    </row>
    <row r="13" spans="1:15" ht="15">
      <c r="A13" s="54" t="s">
        <v>2</v>
      </c>
      <c r="B13" s="22">
        <f>SUM(C13:J13)</f>
        <v>2.056</v>
      </c>
      <c r="C13" s="31">
        <v>2.056</v>
      </c>
      <c r="D13" s="41">
        <v>0</v>
      </c>
      <c r="E13" s="41">
        <v>0</v>
      </c>
      <c r="F13" s="60">
        <v>0</v>
      </c>
      <c r="G13" s="41">
        <v>0</v>
      </c>
      <c r="H13" s="60">
        <v>0</v>
      </c>
      <c r="I13" s="55">
        <v>0</v>
      </c>
      <c r="J13" s="22">
        <v>0</v>
      </c>
      <c r="K13" s="95">
        <v>1029174.9600000001</v>
      </c>
      <c r="L13" s="101">
        <v>71690.66</v>
      </c>
      <c r="O13" s="64"/>
    </row>
    <row r="14" spans="1:19" s="64" customFormat="1" ht="15">
      <c r="A14" s="54" t="s">
        <v>3</v>
      </c>
      <c r="B14" s="22">
        <f>SUM(C14:J14)</f>
        <v>0.144</v>
      </c>
      <c r="C14" s="31">
        <v>0.144</v>
      </c>
      <c r="D14" s="62">
        <v>0</v>
      </c>
      <c r="E14" s="62">
        <v>0</v>
      </c>
      <c r="F14" s="62">
        <v>0</v>
      </c>
      <c r="G14" s="62">
        <v>0</v>
      </c>
      <c r="H14" s="61">
        <v>0</v>
      </c>
      <c r="I14" s="67">
        <v>0</v>
      </c>
      <c r="J14" s="61">
        <v>0</v>
      </c>
      <c r="K14" s="96">
        <v>1213132.5999999999</v>
      </c>
      <c r="L14" s="63" t="s">
        <v>38</v>
      </c>
      <c r="Q14"/>
      <c r="R14"/>
      <c r="S14"/>
    </row>
    <row r="15" spans="1:15" ht="15">
      <c r="A15" s="54" t="s">
        <v>4</v>
      </c>
      <c r="B15" s="22">
        <f>SUM(C15:J15)</f>
        <v>11.867</v>
      </c>
      <c r="C15" s="31">
        <v>1.048</v>
      </c>
      <c r="D15" s="22">
        <v>0</v>
      </c>
      <c r="E15" s="65">
        <v>2.092</v>
      </c>
      <c r="F15" s="60">
        <v>8.727</v>
      </c>
      <c r="G15" s="66">
        <v>0</v>
      </c>
      <c r="H15" s="22">
        <v>0</v>
      </c>
      <c r="I15" s="55">
        <v>0</v>
      </c>
      <c r="J15" s="22">
        <v>0</v>
      </c>
      <c r="K15" s="95">
        <v>1378986.95</v>
      </c>
      <c r="L15" s="42" t="s">
        <v>38</v>
      </c>
      <c r="O15" s="64"/>
    </row>
    <row r="16" spans="1:15" ht="15">
      <c r="A16" s="54" t="s">
        <v>5</v>
      </c>
      <c r="B16" s="22">
        <f>SUM(C16:J16)</f>
        <v>0.275</v>
      </c>
      <c r="C16" s="31">
        <v>0.043</v>
      </c>
      <c r="D16" s="22">
        <v>0</v>
      </c>
      <c r="E16" s="65">
        <v>0.017</v>
      </c>
      <c r="F16" s="65">
        <v>0.182</v>
      </c>
      <c r="G16" s="22">
        <v>0</v>
      </c>
      <c r="H16" s="22">
        <v>0</v>
      </c>
      <c r="I16" s="55">
        <v>0</v>
      </c>
      <c r="J16" s="88">
        <v>0.033</v>
      </c>
      <c r="K16" s="95">
        <v>1117022.9</v>
      </c>
      <c r="L16" s="42" t="s">
        <v>38</v>
      </c>
      <c r="O16" s="64"/>
    </row>
    <row r="17" spans="1:15" ht="30">
      <c r="A17" s="54" t="s">
        <v>34</v>
      </c>
      <c r="B17" s="41">
        <f>SUM(B18:B21)</f>
        <v>2267.472</v>
      </c>
      <c r="C17" s="41">
        <f aca="true" t="shared" si="2" ref="C17:J17">SUM(C18:C21)</f>
        <v>2267.472</v>
      </c>
      <c r="D17" s="41">
        <f t="shared" si="2"/>
        <v>0</v>
      </c>
      <c r="E17" s="41">
        <f t="shared" si="2"/>
        <v>0</v>
      </c>
      <c r="F17" s="41">
        <f>SUM(F18:F21)</f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97"/>
      <c r="L17" s="4"/>
      <c r="O17" s="64"/>
    </row>
    <row r="18" spans="1:15" ht="15">
      <c r="A18" s="54" t="s">
        <v>2</v>
      </c>
      <c r="B18" s="22">
        <f>SUM(C18:J18)</f>
        <v>1431.028</v>
      </c>
      <c r="C18" s="60">
        <v>1431.028</v>
      </c>
      <c r="D18" s="22">
        <v>0</v>
      </c>
      <c r="E18" s="41">
        <v>0</v>
      </c>
      <c r="F18" s="62">
        <v>0</v>
      </c>
      <c r="G18" s="41">
        <v>0</v>
      </c>
      <c r="H18" s="40">
        <v>0</v>
      </c>
      <c r="I18" s="55">
        <v>0</v>
      </c>
      <c r="J18" s="22">
        <v>0</v>
      </c>
      <c r="K18" s="98">
        <v>141.49</v>
      </c>
      <c r="L18" s="70">
        <v>1899.54</v>
      </c>
      <c r="O18" s="64"/>
    </row>
    <row r="19" spans="1:16" s="64" customFormat="1" ht="15">
      <c r="A19" s="54" t="s">
        <v>3</v>
      </c>
      <c r="B19" s="61">
        <f>SUM(C19:J19)</f>
        <v>105.202</v>
      </c>
      <c r="C19" s="65">
        <v>105.202</v>
      </c>
      <c r="D19" s="61">
        <v>0</v>
      </c>
      <c r="E19" s="62">
        <v>0</v>
      </c>
      <c r="F19" s="62">
        <v>0</v>
      </c>
      <c r="G19" s="62">
        <v>0</v>
      </c>
      <c r="H19" s="22">
        <v>0</v>
      </c>
      <c r="I19" s="67">
        <v>0</v>
      </c>
      <c r="J19" s="61">
        <v>0</v>
      </c>
      <c r="K19" s="99">
        <v>180.79999999999998</v>
      </c>
      <c r="L19" s="63" t="s">
        <v>38</v>
      </c>
      <c r="P19"/>
    </row>
    <row r="20" spans="1:16" ht="15">
      <c r="A20" s="54" t="s">
        <v>4</v>
      </c>
      <c r="B20" s="22">
        <f>SUM(C20:J20)</f>
        <v>699.941</v>
      </c>
      <c r="C20" s="31">
        <v>699.941</v>
      </c>
      <c r="D20" s="22">
        <v>0</v>
      </c>
      <c r="E20" s="89">
        <v>0</v>
      </c>
      <c r="F20" s="88">
        <v>0</v>
      </c>
      <c r="G20" s="88">
        <v>0</v>
      </c>
      <c r="H20" s="22">
        <v>0</v>
      </c>
      <c r="I20" s="55">
        <v>0</v>
      </c>
      <c r="J20" s="22">
        <v>0</v>
      </c>
      <c r="K20" s="98">
        <v>365.53999999999996</v>
      </c>
      <c r="L20" s="42" t="s">
        <v>38</v>
      </c>
      <c r="O20" s="64"/>
      <c r="P20" s="64"/>
    </row>
    <row r="21" spans="1:15" ht="15">
      <c r="A21" s="54" t="s">
        <v>5</v>
      </c>
      <c r="B21" s="22">
        <f>SUM(C21:J21)</f>
        <v>31.301</v>
      </c>
      <c r="C21" s="31">
        <v>31.301</v>
      </c>
      <c r="D21" s="22">
        <v>0</v>
      </c>
      <c r="E21" s="88">
        <v>0</v>
      </c>
      <c r="F21" s="88">
        <v>0</v>
      </c>
      <c r="G21" s="22">
        <v>0</v>
      </c>
      <c r="H21" s="22">
        <v>0</v>
      </c>
      <c r="I21" s="55">
        <v>0</v>
      </c>
      <c r="J21" s="88"/>
      <c r="K21" s="98">
        <v>533.25</v>
      </c>
      <c r="L21" s="42" t="s">
        <v>38</v>
      </c>
      <c r="O21" s="64"/>
    </row>
    <row r="22" spans="1:15" ht="15">
      <c r="A22" s="68"/>
      <c r="B22" s="22"/>
      <c r="C22" s="31"/>
      <c r="D22" s="22"/>
      <c r="E22" s="66"/>
      <c r="F22" s="66"/>
      <c r="G22" s="22"/>
      <c r="H22" s="22"/>
      <c r="I22" s="55"/>
      <c r="J22" s="66"/>
      <c r="K22" s="98"/>
      <c r="L22" s="42"/>
      <c r="O22" s="64"/>
    </row>
    <row r="23" spans="1:16" s="84" customFormat="1" ht="15.75">
      <c r="A23" s="81" t="s">
        <v>35</v>
      </c>
      <c r="B23" s="82">
        <f>SUM(B24:B27)</f>
        <v>55752.93400000001</v>
      </c>
      <c r="C23" s="82">
        <f aca="true" t="shared" si="3" ref="C23:I23">SUM(C24:C27)</f>
        <v>28237.575000000004</v>
      </c>
      <c r="D23" s="82">
        <f t="shared" si="3"/>
        <v>311.015</v>
      </c>
      <c r="E23" s="82">
        <f t="shared" si="3"/>
        <v>2805.32</v>
      </c>
      <c r="F23" s="82">
        <f>SUM(F24:F27)</f>
        <v>23525.627000000004</v>
      </c>
      <c r="G23" s="82">
        <f t="shared" si="3"/>
        <v>0</v>
      </c>
      <c r="H23" s="82">
        <f t="shared" si="3"/>
        <v>66.156</v>
      </c>
      <c r="I23" s="82">
        <f t="shared" si="3"/>
        <v>0</v>
      </c>
      <c r="J23" s="82">
        <f>SUM(J24:J27)</f>
        <v>807.241</v>
      </c>
      <c r="K23" s="100"/>
      <c r="L23" s="83"/>
      <c r="N23"/>
      <c r="O23" s="64"/>
      <c r="P23"/>
    </row>
    <row r="24" spans="1:16" ht="15">
      <c r="A24" s="54" t="s">
        <v>2</v>
      </c>
      <c r="B24" s="22">
        <f>SUM(C24:J24)</f>
        <v>5561.342</v>
      </c>
      <c r="C24" s="80">
        <v>4188.083</v>
      </c>
      <c r="D24" s="37">
        <v>113.028</v>
      </c>
      <c r="E24" s="37">
        <v>0</v>
      </c>
      <c r="F24" s="46">
        <v>1194.075</v>
      </c>
      <c r="G24" s="37">
        <v>0</v>
      </c>
      <c r="H24" s="37">
        <v>66.156</v>
      </c>
      <c r="I24" s="56">
        <v>0</v>
      </c>
      <c r="J24" s="44">
        <v>0</v>
      </c>
      <c r="K24" s="95">
        <v>2189.86</v>
      </c>
      <c r="L24" s="42" t="s">
        <v>38</v>
      </c>
      <c r="N24" s="36"/>
      <c r="O24" s="64"/>
      <c r="P24" s="64"/>
    </row>
    <row r="25" spans="1:15" ht="15">
      <c r="A25" s="54" t="s">
        <v>3</v>
      </c>
      <c r="B25" s="90">
        <f>SUM(C25:J25)</f>
        <v>1508.711</v>
      </c>
      <c r="C25" s="80">
        <v>1471.332</v>
      </c>
      <c r="D25" s="38">
        <v>37.379</v>
      </c>
      <c r="E25" s="37">
        <v>0</v>
      </c>
      <c r="F25" s="37">
        <v>0</v>
      </c>
      <c r="G25" s="37">
        <v>0</v>
      </c>
      <c r="H25" s="43">
        <v>0</v>
      </c>
      <c r="I25" s="57">
        <v>0</v>
      </c>
      <c r="J25" s="43">
        <v>0</v>
      </c>
      <c r="K25" s="95">
        <v>2350.75</v>
      </c>
      <c r="L25" s="42" t="s">
        <v>38</v>
      </c>
      <c r="N25" s="36"/>
      <c r="O25" s="64"/>
    </row>
    <row r="26" spans="1:15" ht="15">
      <c r="A26" s="54" t="s">
        <v>4</v>
      </c>
      <c r="B26" s="90">
        <f>SUM(C26:J26)</f>
        <v>39949.18400000001</v>
      </c>
      <c r="C26" s="80">
        <v>17500.581000000002</v>
      </c>
      <c r="D26" s="38">
        <v>85.964</v>
      </c>
      <c r="E26" s="80">
        <v>2322.116</v>
      </c>
      <c r="F26" s="46">
        <v>19330.723</v>
      </c>
      <c r="G26" s="37">
        <v>0</v>
      </c>
      <c r="H26" s="43">
        <v>0</v>
      </c>
      <c r="I26" s="37">
        <v>0</v>
      </c>
      <c r="J26" s="51">
        <v>709.8</v>
      </c>
      <c r="K26" s="95">
        <v>2843.28</v>
      </c>
      <c r="L26" s="42" t="s">
        <v>38</v>
      </c>
      <c r="N26" s="36"/>
      <c r="O26" s="64"/>
    </row>
    <row r="27" spans="1:15" ht="15">
      <c r="A27" s="54" t="s">
        <v>5</v>
      </c>
      <c r="B27" s="90">
        <f>SUM(C27:J27)</f>
        <v>8733.697</v>
      </c>
      <c r="C27" s="80">
        <v>5077.579</v>
      </c>
      <c r="D27" s="38">
        <v>74.644</v>
      </c>
      <c r="E27" s="80">
        <v>483.204</v>
      </c>
      <c r="F27" s="46">
        <v>3000.829</v>
      </c>
      <c r="G27" s="37">
        <v>0</v>
      </c>
      <c r="H27" s="43">
        <v>0</v>
      </c>
      <c r="I27" s="37">
        <v>0</v>
      </c>
      <c r="J27" s="51">
        <v>97.441</v>
      </c>
      <c r="K27" s="95">
        <v>3653.5</v>
      </c>
      <c r="L27" s="42" t="s">
        <v>38</v>
      </c>
      <c r="N27" s="36"/>
      <c r="O27" s="64"/>
    </row>
    <row r="28" spans="1:12" ht="15.75">
      <c r="A28" s="52" t="s">
        <v>6</v>
      </c>
      <c r="B28" s="91">
        <f>B29+B30+B31</f>
        <v>40526.224</v>
      </c>
      <c r="C28" s="21">
        <f aca="true" t="shared" si="4" ref="C28:I28">C29+C30+C31</f>
        <v>25777.355</v>
      </c>
      <c r="D28" s="21">
        <f t="shared" si="4"/>
        <v>130.096</v>
      </c>
      <c r="E28" s="21">
        <f t="shared" si="4"/>
        <v>1004.425</v>
      </c>
      <c r="F28" s="21">
        <f t="shared" si="4"/>
        <v>13607.240999999998</v>
      </c>
      <c r="G28" s="21">
        <f t="shared" si="4"/>
        <v>0</v>
      </c>
      <c r="H28" s="21">
        <f t="shared" si="4"/>
        <v>0</v>
      </c>
      <c r="I28" s="21">
        <f t="shared" si="4"/>
        <v>0</v>
      </c>
      <c r="J28" s="21">
        <f>J29+J30+J31</f>
        <v>7.107</v>
      </c>
      <c r="K28" s="97"/>
      <c r="L28" s="39"/>
    </row>
    <row r="29" spans="1:12" ht="15">
      <c r="A29" s="54" t="s">
        <v>7</v>
      </c>
      <c r="B29" s="22">
        <f>SUM(C29:J29)</f>
        <v>18848.987999999998</v>
      </c>
      <c r="C29" s="85">
        <f>5716.705+957.388</f>
        <v>6674.093</v>
      </c>
      <c r="D29" s="38">
        <f>90.269+20.606</f>
        <v>110.875</v>
      </c>
      <c r="E29" s="80">
        <f>852.483+52.768</f>
        <v>905.251</v>
      </c>
      <c r="F29" s="58">
        <f>9237.514+1914.148</f>
        <v>11151.661999999998</v>
      </c>
      <c r="G29" s="69">
        <v>0</v>
      </c>
      <c r="H29" s="43">
        <v>0</v>
      </c>
      <c r="I29" s="57">
        <v>0</v>
      </c>
      <c r="J29" s="51">
        <f>5.208+1.899</f>
        <v>7.107</v>
      </c>
      <c r="K29" s="95">
        <v>1779.16</v>
      </c>
      <c r="L29" s="42" t="s">
        <v>38</v>
      </c>
    </row>
    <row r="30" spans="1:12" ht="24" customHeight="1">
      <c r="A30" s="54" t="s">
        <v>8</v>
      </c>
      <c r="B30" s="22">
        <f>SUM(C30:J30)</f>
        <v>20615.239</v>
      </c>
      <c r="C30" s="85">
        <v>19082.375</v>
      </c>
      <c r="D30" s="38">
        <v>19.221</v>
      </c>
      <c r="E30" s="80">
        <v>87.274</v>
      </c>
      <c r="F30" s="37">
        <v>1426.369</v>
      </c>
      <c r="G30" s="69">
        <v>0</v>
      </c>
      <c r="H30" s="43">
        <v>0</v>
      </c>
      <c r="I30" s="57">
        <v>0</v>
      </c>
      <c r="J30" s="43">
        <v>0</v>
      </c>
      <c r="K30" s="95">
        <v>1200.76</v>
      </c>
      <c r="L30" s="42" t="s">
        <v>38</v>
      </c>
    </row>
    <row r="31" spans="1:12" ht="15">
      <c r="A31" s="54" t="s">
        <v>9</v>
      </c>
      <c r="B31" s="22">
        <f>SUM(C31:J31)</f>
        <v>1061.997</v>
      </c>
      <c r="C31" s="47">
        <v>20.887</v>
      </c>
      <c r="D31" s="38">
        <v>0</v>
      </c>
      <c r="E31" s="38">
        <v>11.9</v>
      </c>
      <c r="F31" s="38">
        <v>1029.21</v>
      </c>
      <c r="G31" s="69">
        <v>0</v>
      </c>
      <c r="H31" s="43">
        <v>0</v>
      </c>
      <c r="I31" s="57">
        <v>0</v>
      </c>
      <c r="J31" s="43">
        <v>0</v>
      </c>
      <c r="K31" s="95">
        <v>1200.76</v>
      </c>
      <c r="L31" s="42" t="s">
        <v>38</v>
      </c>
    </row>
    <row r="32" spans="1:14" ht="15">
      <c r="A32" s="5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N32" s="36"/>
    </row>
    <row r="33" spans="1:12" ht="15.75">
      <c r="A33" s="75" t="s">
        <v>54</v>
      </c>
      <c r="B33" s="22">
        <f>SUM(B34:B37)</f>
        <v>6919.781</v>
      </c>
      <c r="C33" s="43">
        <f>SUM(C34:C37)</f>
        <v>4844.762</v>
      </c>
      <c r="D33" s="43">
        <f aca="true" t="shared" si="5" ref="D33:J33">SUM(D34:D37)</f>
        <v>512.171</v>
      </c>
      <c r="E33" s="43">
        <f t="shared" si="5"/>
        <v>327.555</v>
      </c>
      <c r="F33" s="43">
        <f t="shared" si="5"/>
        <v>877.157</v>
      </c>
      <c r="G33" s="43">
        <f t="shared" si="5"/>
        <v>0</v>
      </c>
      <c r="H33" s="43">
        <f t="shared" si="5"/>
        <v>28.043</v>
      </c>
      <c r="I33" s="43">
        <f t="shared" si="5"/>
        <v>155.691</v>
      </c>
      <c r="J33" s="43">
        <f t="shared" si="5"/>
        <v>174.402</v>
      </c>
      <c r="K33" s="32"/>
      <c r="L33" s="42"/>
    </row>
    <row r="34" spans="1:12" ht="15">
      <c r="A34" s="54" t="s">
        <v>2</v>
      </c>
      <c r="B34" s="22">
        <f>SUM(C34:J34)</f>
        <v>3224.721</v>
      </c>
      <c r="C34" s="47">
        <v>2684.507</v>
      </c>
      <c r="D34" s="38">
        <v>512.171</v>
      </c>
      <c r="E34" s="38">
        <v>0</v>
      </c>
      <c r="F34" s="38">
        <v>0</v>
      </c>
      <c r="G34" s="69">
        <v>0</v>
      </c>
      <c r="H34" s="51">
        <v>28.043</v>
      </c>
      <c r="I34" s="78">
        <v>0</v>
      </c>
      <c r="J34" s="43">
        <v>0</v>
      </c>
      <c r="K34" s="32"/>
      <c r="L34" s="42"/>
    </row>
    <row r="35" spans="1:12" ht="15">
      <c r="A35" s="54" t="s">
        <v>3</v>
      </c>
      <c r="B35" s="22">
        <f>SUM(C35:J35)</f>
        <v>438.247</v>
      </c>
      <c r="C35" s="47">
        <v>438.247</v>
      </c>
      <c r="D35">
        <v>0</v>
      </c>
      <c r="E35" s="38">
        <v>0</v>
      </c>
      <c r="F35" s="38">
        <v>0</v>
      </c>
      <c r="G35" s="69">
        <v>0</v>
      </c>
      <c r="H35" s="51">
        <v>0</v>
      </c>
      <c r="I35" s="78">
        <v>0</v>
      </c>
      <c r="J35" s="43">
        <v>0</v>
      </c>
      <c r="K35" s="32"/>
      <c r="L35" s="42"/>
    </row>
    <row r="36" spans="1:12" ht="15">
      <c r="A36" s="54" t="s">
        <v>4</v>
      </c>
      <c r="B36" s="22">
        <f>SUM(C36:J36)</f>
        <v>3126.7000000000003</v>
      </c>
      <c r="C36" s="46">
        <v>1679.736</v>
      </c>
      <c r="D36" s="38">
        <v>0</v>
      </c>
      <c r="E36" s="38">
        <v>285.044</v>
      </c>
      <c r="F36" s="38">
        <v>877.157</v>
      </c>
      <c r="G36" s="69">
        <v>0</v>
      </c>
      <c r="H36" s="51">
        <v>0</v>
      </c>
      <c r="I36" s="51">
        <v>137.924</v>
      </c>
      <c r="J36" s="51">
        <v>146.839</v>
      </c>
      <c r="K36" s="32"/>
      <c r="L36" s="42"/>
    </row>
    <row r="37" spans="1:12" ht="15">
      <c r="A37" s="54" t="s">
        <v>5</v>
      </c>
      <c r="B37" s="22">
        <f>SUM(C37:J37)</f>
        <v>130.113</v>
      </c>
      <c r="C37" s="76">
        <v>42.272</v>
      </c>
      <c r="D37" s="38">
        <v>0</v>
      </c>
      <c r="E37" s="38">
        <v>42.511</v>
      </c>
      <c r="F37" s="38">
        <v>0</v>
      </c>
      <c r="G37" s="69">
        <v>0</v>
      </c>
      <c r="H37" s="51">
        <v>0</v>
      </c>
      <c r="I37" s="51">
        <v>17.767</v>
      </c>
      <c r="J37" s="51">
        <v>27.563</v>
      </c>
      <c r="K37" s="32"/>
      <c r="L37" s="42"/>
    </row>
    <row r="38" spans="1:12" ht="15.75">
      <c r="A38" s="52" t="s">
        <v>6</v>
      </c>
      <c r="B38" s="22">
        <f>B39</f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32"/>
      <c r="L38" s="42"/>
    </row>
    <row r="39" spans="1:12" ht="15">
      <c r="A39" s="54" t="s">
        <v>8</v>
      </c>
      <c r="B39" s="22">
        <f>SUM(C39:J39)</f>
        <v>0</v>
      </c>
      <c r="C39" s="47">
        <v>0</v>
      </c>
      <c r="D39" s="38">
        <v>0</v>
      </c>
      <c r="E39" s="38">
        <v>0</v>
      </c>
      <c r="F39" s="38">
        <v>0</v>
      </c>
      <c r="G39" s="69">
        <v>0</v>
      </c>
      <c r="H39" s="43">
        <v>0</v>
      </c>
      <c r="I39" s="57">
        <v>0</v>
      </c>
      <c r="J39" s="43">
        <v>0</v>
      </c>
      <c r="K39" s="32"/>
      <c r="L39" s="42"/>
    </row>
    <row r="40" spans="1:12" ht="34.5" customHeight="1">
      <c r="A40" s="52" t="s">
        <v>26</v>
      </c>
      <c r="B40" s="45">
        <f>B33+B28+B23+B38+B17</f>
        <v>105466.41100000001</v>
      </c>
      <c r="C40" s="45">
        <f>C33+C28+C23+C38+C17</f>
        <v>61127.164000000004</v>
      </c>
      <c r="D40" s="45">
        <f aca="true" t="shared" si="6" ref="D40:I40">D33+D28+D23+D38+D17</f>
        <v>953.282</v>
      </c>
      <c r="E40" s="45">
        <f>E33+E28+E23+E38+E17</f>
        <v>4137.3</v>
      </c>
      <c r="F40" s="45">
        <f>F33+F28+F23+F38+F17</f>
        <v>38010.025</v>
      </c>
      <c r="G40" s="45">
        <f t="shared" si="6"/>
        <v>0</v>
      </c>
      <c r="H40" s="45">
        <f t="shared" si="6"/>
        <v>94.19900000000001</v>
      </c>
      <c r="I40" s="45">
        <f t="shared" si="6"/>
        <v>155.691</v>
      </c>
      <c r="J40" s="45">
        <f>J33+J28+J23+J38+J17</f>
        <v>988.75</v>
      </c>
      <c r="K40" s="4"/>
      <c r="L40" s="39"/>
    </row>
    <row r="41" spans="2:5" ht="16.5" customHeight="1">
      <c r="B41" s="36"/>
      <c r="C41" s="36"/>
      <c r="D41" s="79"/>
      <c r="E41" s="36"/>
    </row>
    <row r="42" spans="2:10" ht="12.75">
      <c r="B42" s="36"/>
      <c r="C42" s="36"/>
      <c r="D42" s="36"/>
      <c r="E42" s="36"/>
      <c r="F42" s="36"/>
      <c r="J42" s="36"/>
    </row>
    <row r="43" spans="3:6" ht="12.75">
      <c r="C43" s="36"/>
      <c r="E43" s="36"/>
      <c r="F43" s="36"/>
    </row>
    <row r="44" spans="2:10" ht="12.75">
      <c r="B44" s="36"/>
      <c r="C44" s="36"/>
      <c r="J44" s="36"/>
    </row>
    <row r="45" spans="2:10" ht="12.75">
      <c r="B45" s="36"/>
      <c r="C45" s="36"/>
      <c r="J45" s="36"/>
    </row>
    <row r="46" spans="2:3" ht="12.75">
      <c r="B46" s="36"/>
      <c r="C46" s="36"/>
    </row>
    <row r="47" ht="12.75">
      <c r="B47" s="36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11" t="s">
        <v>51</v>
      </c>
      <c r="B1" s="111"/>
      <c r="C1" s="111"/>
      <c r="D1" s="11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3" t="s">
        <v>29</v>
      </c>
      <c r="B5" s="103"/>
      <c r="C5" s="103"/>
      <c r="D5" s="103"/>
      <c r="E5" s="3"/>
      <c r="F5" s="3"/>
      <c r="G5" s="3"/>
    </row>
    <row r="7" ht="15">
      <c r="A7" s="2" t="s">
        <v>57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2" t="s">
        <v>47</v>
      </c>
      <c r="B1" s="102"/>
      <c r="C1" s="102"/>
      <c r="D1" s="102"/>
      <c r="E1" s="12"/>
    </row>
    <row r="2" spans="1:4" ht="15">
      <c r="A2" s="2"/>
      <c r="B2" s="2"/>
      <c r="C2" s="2"/>
      <c r="D2" s="2"/>
    </row>
    <row r="3" spans="1:4" ht="15">
      <c r="A3" s="2" t="s">
        <v>58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3" t="s">
        <v>15</v>
      </c>
      <c r="B5" s="113"/>
      <c r="C5" s="113"/>
      <c r="D5" s="113"/>
      <c r="E5" s="16"/>
    </row>
    <row r="6" spans="1:5" ht="42" customHeight="1">
      <c r="A6" s="15" t="s">
        <v>21</v>
      </c>
      <c r="B6" s="17" t="str">
        <f>'Полезный отпуск'!B6</f>
        <v>декабрь 2019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4" t="s">
        <v>14</v>
      </c>
      <c r="B8" s="114"/>
      <c r="C8" s="114" t="s">
        <v>18</v>
      </c>
      <c r="D8" s="114"/>
    </row>
    <row r="9" spans="1:4" ht="15">
      <c r="A9" s="48" t="s">
        <v>16</v>
      </c>
      <c r="B9" s="48" t="s">
        <v>17</v>
      </c>
      <c r="C9" s="48" t="s">
        <v>16</v>
      </c>
      <c r="D9" s="48" t="s">
        <v>17</v>
      </c>
    </row>
    <row r="10" spans="1:4" ht="15">
      <c r="A10" s="19">
        <f>'Полезный отпуск'!B40</f>
        <v>105466.41100000001</v>
      </c>
      <c r="B10" s="94">
        <v>235.401</v>
      </c>
      <c r="C10" s="18">
        <f>'Полезный отпуск'!B28</f>
        <v>40526.224</v>
      </c>
      <c r="D10" s="19">
        <f>ROUND(C10/4937*12,3)</f>
        <v>98.504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2"/>
      <c r="B23" s="112"/>
      <c r="C23" s="112"/>
      <c r="D23" s="112"/>
      <c r="E23" s="1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</row>
    <row r="25" spans="1:58" ht="153.7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5" sqref="C15:D15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21" t="s">
        <v>48</v>
      </c>
      <c r="B1" s="121"/>
      <c r="C1" s="121"/>
      <c r="D1" s="121"/>
    </row>
    <row r="2" spans="1:4" ht="15">
      <c r="A2" s="23"/>
      <c r="B2" s="23"/>
      <c r="C2" s="23"/>
      <c r="D2" s="23"/>
    </row>
    <row r="3" spans="1:4" ht="15">
      <c r="A3" s="23" t="s">
        <v>59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17" t="s">
        <v>32</v>
      </c>
      <c r="B11" s="117"/>
      <c r="C11" s="117"/>
      <c r="D11" s="117"/>
    </row>
    <row r="12" spans="1:4" ht="24" customHeight="1">
      <c r="A12" s="24" t="s">
        <v>21</v>
      </c>
      <c r="B12" s="25" t="str">
        <f>'Полезный отпуск'!B6</f>
        <v>декабрь 2019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9" t="s">
        <v>27</v>
      </c>
      <c r="B14" s="50" t="s">
        <v>28</v>
      </c>
      <c r="C14" s="122" t="s">
        <v>12</v>
      </c>
      <c r="D14" s="123"/>
    </row>
    <row r="15" spans="1:6" ht="15">
      <c r="A15" s="49" t="s">
        <v>11</v>
      </c>
      <c r="B15" s="26" t="s">
        <v>11</v>
      </c>
      <c r="C15" s="124">
        <v>0</v>
      </c>
      <c r="D15" s="125"/>
      <c r="E15" s="119"/>
      <c r="F15" s="120"/>
    </row>
    <row r="16" spans="1:6" ht="15">
      <c r="A16" s="49" t="s">
        <v>31</v>
      </c>
      <c r="B16" s="26" t="s">
        <v>31</v>
      </c>
      <c r="C16" s="124">
        <v>0</v>
      </c>
      <c r="D16" s="125"/>
      <c r="E16" s="119"/>
      <c r="F16" s="120"/>
    </row>
    <row r="17" spans="1:6" ht="15">
      <c r="A17" s="49" t="s">
        <v>13</v>
      </c>
      <c r="B17" s="27" t="s">
        <v>13</v>
      </c>
      <c r="C17" s="124">
        <v>0</v>
      </c>
      <c r="D17" s="125"/>
      <c r="E17" s="119"/>
      <c r="F17" s="120"/>
    </row>
    <row r="18" spans="1:6" ht="15">
      <c r="A18" s="118" t="s">
        <v>22</v>
      </c>
      <c r="B18" s="118"/>
      <c r="C18" s="126">
        <f>SUM(C15:C17)</f>
        <v>0</v>
      </c>
      <c r="D18" s="127"/>
      <c r="E18" s="119"/>
      <c r="F18" s="120"/>
    </row>
    <row r="19" spans="1:5" ht="15">
      <c r="A19" s="28"/>
      <c r="B19" s="28"/>
      <c r="C19" s="29"/>
      <c r="D19" s="28"/>
      <c r="E19" s="8"/>
    </row>
    <row r="20" spans="1:4" ht="33" customHeight="1">
      <c r="A20" s="116" t="s">
        <v>43</v>
      </c>
      <c r="B20" s="116"/>
      <c r="C20" s="116"/>
      <c r="D20" s="116"/>
    </row>
    <row r="21" spans="1:4" ht="96.75" customHeight="1">
      <c r="A21" s="115" t="s">
        <v>50</v>
      </c>
      <c r="B21" s="115"/>
      <c r="C21" s="115"/>
      <c r="D21" s="115"/>
    </row>
    <row r="22" spans="1:4" ht="67.5" customHeight="1">
      <c r="A22" s="115" t="s">
        <v>49</v>
      </c>
      <c r="B22" s="115"/>
      <c r="C22" s="115"/>
      <c r="D22" s="115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1" t="s">
        <v>10</v>
      </c>
      <c r="B1" s="121"/>
      <c r="C1" s="121"/>
      <c r="D1" s="121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декабрь 2019 г.</v>
      </c>
    </row>
    <row r="5" spans="1:4" ht="39" customHeight="1">
      <c r="A5" s="128" t="s">
        <v>60</v>
      </c>
      <c r="B5" s="128"/>
      <c r="C5" s="128"/>
      <c r="D5" s="128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Галстян Армен Норайрович</cp:lastModifiedBy>
  <cp:lastPrinted>2019-02-11T10:56:16Z</cp:lastPrinted>
  <dcterms:created xsi:type="dcterms:W3CDTF">2009-10-22T06:15:03Z</dcterms:created>
  <dcterms:modified xsi:type="dcterms:W3CDTF">2020-01-21T10:11:35Z</dcterms:modified>
  <cp:category/>
  <cp:version/>
  <cp:contentType/>
  <cp:contentStatus/>
</cp:coreProperties>
</file>