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28800" windowHeight="1165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отпуск'!$A$1:$E$41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<sst xmlns="http://schemas.openxmlformats.org/spreadsheetml/2006/main" count="94" uniqueCount="61">
  <si>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</si>
  <si>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</si>
  <si>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</si>
  <si>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</si>
  <si>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</si>
  <si>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</si>
  <si>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</si>
  <si>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</si>
  <si>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</si>
  <si>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</si>
  <si>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</si>
  <si>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</si>
  <si>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</si>
  <si>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</si>
  <si>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</si>
  <si>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</si>
  <si>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</si>
  <si>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</si>
  <si>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</si>
  <si>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</si>
  <si>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</si>
  <si>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</si>
  <si>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</si>
  <si>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</si>
  <si>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</si>
  <si>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</si>
  <si>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</si>
  <si>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</si>
  <si>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</si>
  <si>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</si>
  <si>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</si>
  <si>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</si>
  <si>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</si>
  <si>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</si>
  <si>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</si>
  <si>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</si>
  <si>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</si>
  <si>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</si>
  <si>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</si>
  <si>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</si>
  <si>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</si>
  <si>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</si>
  <si>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</si>
  <si>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ООО "Русэнергосбыт"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</si>
  <si>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</si>
  <si>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</si>
  <si>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</si>
  <si>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</si>
  <si>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</si>
  <si>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</si>
  <si>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</si>
  <si>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</si>
  <si>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</si>
  <si>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</si>
  <si>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</si>
  <si>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</si>
  <si>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</si>
  <si>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>март 2020 г.</t>
  </si>
  <si>
    <t>пп</t>
  </si>
  <si>
    <t>2541,87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</si>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</sst>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0"/>
      <color rgb="FF0070C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1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0" fontId="93" fillId="0" borderId="19" xfId="0" applyFont="1" applyBorder="1" applyAlignment="1" applyProtection="1">
      <alignment/>
      <protection locked="0"/>
    </xf>
    <xf numFmtId="2" fontId="93" fillId="0" borderId="19" xfId="0" applyNumberFormat="1" applyFont="1" applyFill="1" applyBorder="1" applyAlignment="1" applyProtection="1">
      <alignment/>
      <protection locked="0"/>
    </xf>
    <xf numFmtId="0" fontId="93" fillId="0" borderId="19" xfId="0" applyFont="1" applyBorder="1" applyAlignment="1">
      <alignment/>
    </xf>
    <xf numFmtId="0" fontId="93" fillId="56" borderId="19" xfId="0" applyFont="1" applyFill="1" applyBorder="1" applyAlignment="1">
      <alignment/>
    </xf>
    <xf numFmtId="2" fontId="93" fillId="56" borderId="19" xfId="0" applyNumberFormat="1" applyFont="1" applyFill="1" applyBorder="1" applyAlignment="1">
      <alignment/>
    </xf>
    <xf numFmtId="0" fontId="94" fillId="32" borderId="19" xfId="0" applyFont="1" applyFill="1" applyBorder="1" applyAlignment="1" applyProtection="1">
      <alignment horizontal="right" vertical="center" wrapText="1"/>
      <protection/>
    </xf>
    <xf numFmtId="0" fontId="93" fillId="56" borderId="19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>
      <alignment/>
    </xf>
    <xf numFmtId="0" fontId="3" fillId="55" borderId="0" xfId="0" applyFont="1" applyFill="1" applyBorder="1" applyAlignment="1">
      <alignment horizontal="center" wrapText="1"/>
    </xf>
    <xf numFmtId="174" fontId="3" fillId="0" borderId="0" xfId="0" applyNumberFormat="1" applyFont="1" applyBorder="1" applyAlignment="1">
      <alignment horizontal="center"/>
    </xf>
    <xf numFmtId="174" fontId="82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4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43"/>
  <sheetViews>
    <sheetView tabSelected="1" zoomScale="80" zoomScaleNormal="80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:I1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16.375" style="0" customWidth="1"/>
    <col min="7" max="7" width="19.00390625" style="0" customWidth="1"/>
    <col min="8" max="8" width="19.625" style="0" customWidth="1"/>
    <col min="9" max="9" width="21.25390625" style="0" customWidth="1"/>
    <col min="10" max="10" width="13.375" style="0" customWidth="1"/>
    <col min="11" max="11" width="4.75390625" style="0" customWidth="1"/>
    <col min="12" max="12" width="13.375" style="0" customWidth="1"/>
    <col min="13" max="13" width="8.00390625" style="0" customWidth="1"/>
    <col min="14" max="14" width="11.25390625" style="0" customWidth="1"/>
    <col min="15" max="31" width="7.75390625" style="0" customWidth="1"/>
  </cols>
  <sheetData>
    <row r="1" spans="1:9" ht="36" customHeight="1">
      <c r="A1" s="105" t="s">
        <v>60</v>
      </c>
      <c r="B1" s="105"/>
      <c r="C1" s="105"/>
      <c r="D1" s="105"/>
      <c r="E1" s="105"/>
      <c r="F1" s="105"/>
      <c r="G1" s="105"/>
      <c r="H1" s="105"/>
      <c r="I1" s="105"/>
    </row>
    <row r="2" spans="1:9" ht="9.75" customHeight="1" hidden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52</v>
      </c>
      <c r="B3" s="2"/>
      <c r="C3" s="2"/>
      <c r="D3" s="2"/>
      <c r="E3" s="2"/>
      <c r="F3" s="2"/>
      <c r="G3" s="2"/>
      <c r="H3" s="2"/>
      <c r="I3" s="2"/>
    </row>
    <row r="4" spans="1:9" ht="0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106" t="s">
        <v>30</v>
      </c>
      <c r="B5" s="106"/>
      <c r="C5" s="106"/>
      <c r="D5" s="106"/>
      <c r="E5" s="106"/>
      <c r="F5" s="106"/>
      <c r="G5" s="106"/>
      <c r="H5" s="106"/>
      <c r="I5" s="106"/>
    </row>
    <row r="6" spans="1:9" ht="19.5" customHeight="1">
      <c r="A6" s="15" t="s">
        <v>21</v>
      </c>
      <c r="B6" s="33" t="s">
        <v>57</v>
      </c>
      <c r="C6" s="2"/>
      <c r="D6" s="35"/>
      <c r="E6" s="35"/>
      <c r="F6" s="2"/>
      <c r="G6" s="2"/>
      <c r="H6" s="2"/>
      <c r="I6" s="75"/>
    </row>
    <row r="7" spans="1:9" ht="17.25" customHeight="1">
      <c r="A7" s="2"/>
      <c r="B7" s="2"/>
      <c r="C7" s="35"/>
      <c r="D7" s="35"/>
      <c r="E7" s="35"/>
      <c r="F7" s="35"/>
      <c r="G7" s="35"/>
      <c r="H7" s="35"/>
      <c r="I7" s="2"/>
    </row>
    <row r="8" spans="1:10" s="58" customFormat="1" ht="15" customHeight="1">
      <c r="A8" s="107" t="s">
        <v>0</v>
      </c>
      <c r="B8" s="109" t="s">
        <v>23</v>
      </c>
      <c r="C8" s="111" t="s">
        <v>24</v>
      </c>
      <c r="D8" s="112"/>
      <c r="E8" s="112"/>
      <c r="F8" s="112"/>
      <c r="G8" s="112"/>
      <c r="H8" s="113"/>
      <c r="I8" s="84" t="s">
        <v>1</v>
      </c>
      <c r="J8" s="85"/>
    </row>
    <row r="9" spans="1:10" s="58" customFormat="1" ht="87.75" customHeight="1">
      <c r="A9" s="108"/>
      <c r="B9" s="110"/>
      <c r="C9" s="90" t="s">
        <v>49</v>
      </c>
      <c r="D9" s="90" t="s">
        <v>43</v>
      </c>
      <c r="E9" s="91" t="s">
        <v>20</v>
      </c>
      <c r="F9" s="91" t="s">
        <v>36</v>
      </c>
      <c r="G9" s="91" t="s">
        <v>41</v>
      </c>
      <c r="H9" s="91" t="s">
        <v>51</v>
      </c>
      <c r="I9" s="69" t="s">
        <v>37</v>
      </c>
      <c r="J9" s="69" t="s">
        <v>39</v>
      </c>
    </row>
    <row r="10" spans="1:10" s="72" customFormat="1" ht="31.5">
      <c r="A10" s="70" t="s">
        <v>25</v>
      </c>
      <c r="B10" s="71">
        <f>B24+B25+B26+B27+B17+B34+B35+B36+B37</f>
        <v>59666.85500000001</v>
      </c>
      <c r="C10" s="71">
        <f>C24+C25+C26+C27+C17</f>
        <v>45070.873</v>
      </c>
      <c r="D10" s="71">
        <f>D24+D25+D26+D27+D17</f>
        <v>233.35399999999998</v>
      </c>
      <c r="E10" s="71">
        <f>E24+E25+E26+E27+E17</f>
        <v>2860.5119999999997</v>
      </c>
      <c r="F10" s="71">
        <f>F24+F25+F26+F27+F17</f>
        <v>61.498</v>
      </c>
      <c r="G10" s="71">
        <f>G24+G25+G26+G27+G17</f>
        <v>0</v>
      </c>
      <c r="H10" s="71">
        <f>H24+H25+H26+H27+H17+H28</f>
        <v>628.442</v>
      </c>
      <c r="I10" s="39"/>
      <c r="J10" s="39"/>
    </row>
    <row r="11" spans="1:10" ht="12.75">
      <c r="A11" s="53" t="s">
        <v>33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31.5" customHeight="1">
      <c r="A12" s="54" t="s">
        <v>40</v>
      </c>
      <c r="B12" s="41">
        <f>SUM(B13:B16)</f>
        <v>10.114</v>
      </c>
      <c r="C12" s="41">
        <f aca="true" t="shared" si="0" ref="C12:H12">SUM(C13:C16)</f>
        <v>7.760000000000001</v>
      </c>
      <c r="D12" s="41">
        <f t="shared" si="0"/>
        <v>0</v>
      </c>
      <c r="E12" s="41">
        <f t="shared" si="0"/>
        <v>2.211</v>
      </c>
      <c r="F12" s="41">
        <f t="shared" si="0"/>
        <v>0.097</v>
      </c>
      <c r="G12" s="41">
        <f t="shared" si="0"/>
        <v>0</v>
      </c>
      <c r="H12" s="41">
        <f t="shared" si="0"/>
        <v>0.046</v>
      </c>
      <c r="I12" s="4"/>
      <c r="J12" s="4"/>
    </row>
    <row r="13" spans="1:13" ht="15">
      <c r="A13" s="54" t="s">
        <v>2</v>
      </c>
      <c r="B13" s="22">
        <f>SUM(C13:H13)</f>
        <v>2.19</v>
      </c>
      <c r="C13" s="31">
        <v>2.093</v>
      </c>
      <c r="D13" s="41">
        <v>0</v>
      </c>
      <c r="E13" s="41">
        <v>0</v>
      </c>
      <c r="F13" s="59">
        <v>0.097</v>
      </c>
      <c r="G13" s="55">
        <v>0</v>
      </c>
      <c r="H13" s="22">
        <v>0</v>
      </c>
      <c r="I13" s="93">
        <v>1029174.9600000001</v>
      </c>
      <c r="J13" s="99">
        <v>71690.66</v>
      </c>
      <c r="M13" s="63"/>
    </row>
    <row r="14" spans="1:17" s="63" customFormat="1" ht="15">
      <c r="A14" s="54" t="s">
        <v>3</v>
      </c>
      <c r="B14" s="22">
        <f>SUM(C14:H14)</f>
        <v>0.165</v>
      </c>
      <c r="C14" s="31">
        <v>0.165</v>
      </c>
      <c r="D14" s="61">
        <v>0</v>
      </c>
      <c r="E14" s="61">
        <v>0</v>
      </c>
      <c r="F14" s="60">
        <v>0</v>
      </c>
      <c r="G14" s="66">
        <v>0</v>
      </c>
      <c r="H14" s="60">
        <v>0</v>
      </c>
      <c r="I14" s="94">
        <v>1213132.5999999999</v>
      </c>
      <c r="J14" s="62" t="s">
        <v>38</v>
      </c>
      <c r="O14"/>
      <c r="P14"/>
      <c r="Q14"/>
    </row>
    <row r="15" spans="1:13" ht="15.75">
      <c r="A15" s="54" t="s">
        <v>4</v>
      </c>
      <c r="B15" s="22">
        <f>SUM(C15:H15)</f>
        <v>7.352</v>
      </c>
      <c r="C15" s="31">
        <v>5.158</v>
      </c>
      <c r="D15" s="22">
        <v>0</v>
      </c>
      <c r="E15" s="64">
        <v>2.194</v>
      </c>
      <c r="F15" s="22">
        <v>0</v>
      </c>
      <c r="G15" s="55">
        <v>0</v>
      </c>
      <c r="H15" s="22">
        <v>0</v>
      </c>
      <c r="I15" s="93">
        <v>1378986.95</v>
      </c>
      <c r="J15" s="42" t="s">
        <v>38</v>
      </c>
      <c r="L15" s="100"/>
      <c r="M15" s="63"/>
    </row>
    <row r="16" spans="1:13" ht="15.75">
      <c r="A16" s="54" t="s">
        <v>5</v>
      </c>
      <c r="B16" s="22">
        <f>SUM(C16:H16)</f>
        <v>0.407</v>
      </c>
      <c r="C16" s="31">
        <v>0.344</v>
      </c>
      <c r="D16" s="22">
        <v>0</v>
      </c>
      <c r="E16" s="64">
        <v>0.017</v>
      </c>
      <c r="F16" s="22">
        <v>0</v>
      </c>
      <c r="G16" s="55">
        <v>0</v>
      </c>
      <c r="H16" s="86">
        <v>0.046</v>
      </c>
      <c r="I16" s="93">
        <v>1117022.9</v>
      </c>
      <c r="J16" s="42" t="s">
        <v>38</v>
      </c>
      <c r="L16" s="100"/>
      <c r="M16" s="63"/>
    </row>
    <row r="17" spans="1:13" ht="30.75">
      <c r="A17" s="54" t="s">
        <v>34</v>
      </c>
      <c r="B17" s="41">
        <f>SUM(B18:B21)</f>
        <v>7102.282999999999</v>
      </c>
      <c r="C17" s="41">
        <f aca="true" t="shared" si="1" ref="C17:H17">SUM(C18:C21)</f>
        <v>5272.927000000001</v>
      </c>
      <c r="D17" s="41">
        <f t="shared" si="1"/>
        <v>0</v>
      </c>
      <c r="E17" s="41">
        <f t="shared" si="1"/>
        <v>1742.536</v>
      </c>
      <c r="F17" s="41">
        <f t="shared" si="1"/>
        <v>61.498</v>
      </c>
      <c r="G17" s="41">
        <f t="shared" si="1"/>
        <v>0</v>
      </c>
      <c r="H17" s="41">
        <f t="shared" si="1"/>
        <v>25.322</v>
      </c>
      <c r="I17" s="95"/>
      <c r="J17" s="4"/>
      <c r="L17" s="100"/>
      <c r="M17" s="63"/>
    </row>
    <row r="18" spans="1:13" ht="15.75">
      <c r="A18" s="54" t="s">
        <v>2</v>
      </c>
      <c r="B18" s="22">
        <f>SUM(C18:H18)</f>
        <v>1425.409</v>
      </c>
      <c r="C18" s="59">
        <v>1363.911</v>
      </c>
      <c r="D18" s="22">
        <v>0</v>
      </c>
      <c r="E18" s="41">
        <v>0</v>
      </c>
      <c r="F18" s="40">
        <v>61.498</v>
      </c>
      <c r="G18" s="55">
        <v>0</v>
      </c>
      <c r="H18" s="22">
        <v>0</v>
      </c>
      <c r="I18" s="96">
        <v>141.49</v>
      </c>
      <c r="J18" s="68" t="s">
        <v>59</v>
      </c>
      <c r="L18" s="100"/>
      <c r="M18" s="63"/>
    </row>
    <row r="19" spans="1:14" s="63" customFormat="1" ht="15.75">
      <c r="A19" s="54" t="s">
        <v>3</v>
      </c>
      <c r="B19" s="60">
        <f>SUM(C19:H19)</f>
        <v>118.648</v>
      </c>
      <c r="C19" s="64">
        <v>118.648</v>
      </c>
      <c r="D19" s="60">
        <v>0</v>
      </c>
      <c r="E19" s="61">
        <v>0</v>
      </c>
      <c r="F19" s="22">
        <v>0</v>
      </c>
      <c r="G19" s="66">
        <v>0</v>
      </c>
      <c r="H19" s="60">
        <v>0</v>
      </c>
      <c r="I19" s="97">
        <v>180.79999999999998</v>
      </c>
      <c r="J19" s="62" t="s">
        <v>38</v>
      </c>
      <c r="L19" s="100"/>
      <c r="N19"/>
    </row>
    <row r="20" spans="1:14" ht="15.75">
      <c r="A20" s="54" t="s">
        <v>4</v>
      </c>
      <c r="B20" s="22">
        <f>SUM(C20:H20)</f>
        <v>5288.103</v>
      </c>
      <c r="C20" s="31">
        <v>3556.728</v>
      </c>
      <c r="D20" s="22">
        <v>0</v>
      </c>
      <c r="E20" s="87">
        <v>1731.375</v>
      </c>
      <c r="F20" s="22">
        <v>0</v>
      </c>
      <c r="G20" s="55">
        <v>0</v>
      </c>
      <c r="H20" s="22">
        <v>0</v>
      </c>
      <c r="I20" s="96">
        <v>365.53999999999996</v>
      </c>
      <c r="J20" s="42" t="s">
        <v>38</v>
      </c>
      <c r="L20" s="100"/>
      <c r="M20" s="63"/>
      <c r="N20" s="63"/>
    </row>
    <row r="21" spans="1:13" ht="15.75">
      <c r="A21" s="54" t="s">
        <v>5</v>
      </c>
      <c r="B21" s="22">
        <f>SUM(C21:H21)</f>
        <v>270.123</v>
      </c>
      <c r="C21" s="31">
        <v>233.64</v>
      </c>
      <c r="D21" s="22">
        <v>0</v>
      </c>
      <c r="E21" s="86">
        <v>11.161</v>
      </c>
      <c r="F21" s="22">
        <v>0</v>
      </c>
      <c r="G21" s="55">
        <v>0</v>
      </c>
      <c r="H21" s="86">
        <v>25.322</v>
      </c>
      <c r="I21" s="96">
        <v>533.25</v>
      </c>
      <c r="J21" s="42" t="s">
        <v>38</v>
      </c>
      <c r="L21" s="100"/>
      <c r="M21" s="63"/>
    </row>
    <row r="22" spans="1:13" ht="15.75">
      <c r="A22" s="67"/>
      <c r="B22" s="22"/>
      <c r="C22" s="31">
        <v>0</v>
      </c>
      <c r="D22" s="22"/>
      <c r="E22" s="65">
        <v>0</v>
      </c>
      <c r="F22" s="22"/>
      <c r="G22" s="55"/>
      <c r="H22" s="65"/>
      <c r="I22" s="96"/>
      <c r="J22" s="42"/>
      <c r="L22" s="103"/>
      <c r="M22" s="63"/>
    </row>
    <row r="23" spans="1:14" s="82" customFormat="1" ht="15.75">
      <c r="A23" s="79" t="s">
        <v>35</v>
      </c>
      <c r="B23" s="80">
        <f aca="true" t="shared" si="2" ref="B23:H23">SUM(B24:B27)</f>
        <v>41745.003000000004</v>
      </c>
      <c r="C23" s="80">
        <f t="shared" si="2"/>
        <v>39797.945999999996</v>
      </c>
      <c r="D23" s="80">
        <f t="shared" si="2"/>
        <v>233.35399999999998</v>
      </c>
      <c r="E23" s="80">
        <f t="shared" si="2"/>
        <v>1117.9759999999999</v>
      </c>
      <c r="F23" s="80">
        <f t="shared" si="2"/>
        <v>0</v>
      </c>
      <c r="G23" s="80">
        <f t="shared" si="2"/>
        <v>0</v>
      </c>
      <c r="H23" s="80">
        <f t="shared" si="2"/>
        <v>595.727</v>
      </c>
      <c r="I23" s="98"/>
      <c r="J23" s="81"/>
      <c r="L23" s="100"/>
      <c r="M23" s="63"/>
      <c r="N23"/>
    </row>
    <row r="24" spans="1:14" ht="15.75">
      <c r="A24" s="54" t="s">
        <v>2</v>
      </c>
      <c r="B24" s="22">
        <f>SUM(C24:H24)</f>
        <v>4646.557000000001</v>
      </c>
      <c r="C24" s="78">
        <f>5928.381-C18</f>
        <v>4564.47</v>
      </c>
      <c r="D24" s="37">
        <v>82.087</v>
      </c>
      <c r="E24" s="37">
        <v>0</v>
      </c>
      <c r="F24" s="37">
        <v>0</v>
      </c>
      <c r="G24" s="56">
        <v>0</v>
      </c>
      <c r="H24" s="44">
        <v>0</v>
      </c>
      <c r="I24" s="93">
        <v>2189.86</v>
      </c>
      <c r="J24" s="42" t="s">
        <v>38</v>
      </c>
      <c r="L24" s="103"/>
      <c r="M24" s="63"/>
      <c r="N24" s="104"/>
    </row>
    <row r="25" spans="1:14" ht="15">
      <c r="A25" s="54" t="s">
        <v>3</v>
      </c>
      <c r="B25" s="88">
        <f>SUM(C25:H25)</f>
        <v>1414.28</v>
      </c>
      <c r="C25" s="78">
        <f>1495.387-C19</f>
        <v>1376.739</v>
      </c>
      <c r="D25" s="38">
        <v>37.541</v>
      </c>
      <c r="E25" s="37">
        <v>0</v>
      </c>
      <c r="F25" s="43">
        <v>0</v>
      </c>
      <c r="G25" s="57">
        <v>0</v>
      </c>
      <c r="H25" s="43">
        <v>0</v>
      </c>
      <c r="I25" s="93">
        <v>2350.75</v>
      </c>
      <c r="J25" s="42" t="s">
        <v>38</v>
      </c>
      <c r="L25" s="36"/>
      <c r="M25" s="63"/>
      <c r="N25" s="104"/>
    </row>
    <row r="26" spans="1:14" ht="15">
      <c r="A26" s="54" t="s">
        <v>4</v>
      </c>
      <c r="B26" s="88">
        <f>SUM(C26:H26)</f>
        <v>28371.135</v>
      </c>
      <c r="C26" s="78">
        <f>30651.206-C20</f>
        <v>27094.478</v>
      </c>
      <c r="D26" s="38">
        <v>59.913</v>
      </c>
      <c r="E26" s="78">
        <f>2435.479-E20</f>
        <v>704.1039999999998</v>
      </c>
      <c r="F26" s="43">
        <v>0</v>
      </c>
      <c r="G26" s="37">
        <v>0</v>
      </c>
      <c r="H26" s="51">
        <v>512.64</v>
      </c>
      <c r="I26" s="93">
        <v>2843.28</v>
      </c>
      <c r="J26" s="42" t="s">
        <v>38</v>
      </c>
      <c r="L26" s="36"/>
      <c r="M26" s="63"/>
      <c r="N26" s="104"/>
    </row>
    <row r="27" spans="1:14" ht="15">
      <c r="A27" s="54" t="s">
        <v>5</v>
      </c>
      <c r="B27" s="88">
        <f>SUM(C27:H27)</f>
        <v>7313.031000000001</v>
      </c>
      <c r="C27" s="78">
        <f>6995.899-C21</f>
        <v>6762.259</v>
      </c>
      <c r="D27" s="38">
        <v>53.813</v>
      </c>
      <c r="E27" s="78">
        <f>425.033-E21</f>
        <v>413.872</v>
      </c>
      <c r="F27" s="43">
        <v>0</v>
      </c>
      <c r="G27" s="37">
        <v>0</v>
      </c>
      <c r="H27" s="51">
        <f>108.409-H21</f>
        <v>83.087</v>
      </c>
      <c r="I27" s="93">
        <v>3653.5</v>
      </c>
      <c r="J27" s="42" t="s">
        <v>38</v>
      </c>
      <c r="M27" s="63"/>
      <c r="N27" s="104"/>
    </row>
    <row r="28" spans="1:10" ht="15.75">
      <c r="A28" s="52" t="s">
        <v>6</v>
      </c>
      <c r="B28" s="89">
        <f aca="true" t="shared" si="3" ref="B28:H28">B29+B30+B31</f>
        <v>37572.822</v>
      </c>
      <c r="C28" s="21">
        <f t="shared" si="3"/>
        <v>36532.985</v>
      </c>
      <c r="D28" s="21">
        <f t="shared" si="3"/>
        <v>119.96900000000001</v>
      </c>
      <c r="E28" s="21">
        <f t="shared" si="3"/>
        <v>912.475</v>
      </c>
      <c r="F28" s="21">
        <f t="shared" si="3"/>
        <v>0</v>
      </c>
      <c r="G28" s="21">
        <f t="shared" si="3"/>
        <v>0</v>
      </c>
      <c r="H28" s="21">
        <f t="shared" si="3"/>
        <v>7.393</v>
      </c>
      <c r="I28" s="95"/>
      <c r="J28" s="39"/>
    </row>
    <row r="29" spans="1:10" ht="15">
      <c r="A29" s="54" t="s">
        <v>7</v>
      </c>
      <c r="B29" s="22">
        <f>SUM(C29:H29)</f>
        <v>17612.043</v>
      </c>
      <c r="C29" s="83">
        <f>13858.014+2824.592</f>
        <v>16682.606</v>
      </c>
      <c r="D29" s="38">
        <f>80.233+17.555</f>
        <v>97.78800000000001</v>
      </c>
      <c r="E29" s="78">
        <f>766.585+57.671</f>
        <v>824.2560000000001</v>
      </c>
      <c r="F29" s="43">
        <v>0</v>
      </c>
      <c r="G29" s="57">
        <v>0</v>
      </c>
      <c r="H29" s="51">
        <v>7.393</v>
      </c>
      <c r="I29" s="93">
        <v>1779.16</v>
      </c>
      <c r="J29" s="42" t="s">
        <v>38</v>
      </c>
    </row>
    <row r="30" spans="1:10" ht="24" customHeight="1">
      <c r="A30" s="54" t="s">
        <v>8</v>
      </c>
      <c r="B30" s="22">
        <f>SUM(C30:H30)</f>
        <v>19055.597999999998</v>
      </c>
      <c r="C30" s="83">
        <v>18956.439</v>
      </c>
      <c r="D30" s="38">
        <v>22.181</v>
      </c>
      <c r="E30" s="78">
        <v>76.978</v>
      </c>
      <c r="F30" s="43">
        <v>0</v>
      </c>
      <c r="G30" s="57">
        <v>0</v>
      </c>
      <c r="H30" s="43">
        <v>0</v>
      </c>
      <c r="I30" s="93">
        <v>1200.76</v>
      </c>
      <c r="J30" s="42" t="s">
        <v>38</v>
      </c>
    </row>
    <row r="31" spans="1:10" ht="15">
      <c r="A31" s="54" t="s">
        <v>9</v>
      </c>
      <c r="B31" s="22">
        <f>SUM(C31:H31)</f>
        <v>905.181</v>
      </c>
      <c r="C31" s="47">
        <v>893.94</v>
      </c>
      <c r="D31" s="38">
        <v>0</v>
      </c>
      <c r="E31" s="38">
        <v>11.241</v>
      </c>
      <c r="F31" s="43">
        <v>0</v>
      </c>
      <c r="G31" s="57">
        <v>0</v>
      </c>
      <c r="H31" s="43">
        <v>0</v>
      </c>
      <c r="I31" s="93">
        <v>1200.76</v>
      </c>
      <c r="J31" s="42" t="s">
        <v>38</v>
      </c>
    </row>
    <row r="32" spans="1:12" ht="15">
      <c r="A32" s="54"/>
      <c r="B32" s="34"/>
      <c r="C32" s="34"/>
      <c r="D32" s="34"/>
      <c r="E32" s="34"/>
      <c r="F32" s="34"/>
      <c r="G32" s="34"/>
      <c r="H32" s="34"/>
      <c r="I32" s="34"/>
      <c r="J32" s="34"/>
      <c r="L32" s="36"/>
    </row>
    <row r="33" spans="1:10" ht="15.75">
      <c r="A33" s="73" t="s">
        <v>50</v>
      </c>
      <c r="B33" s="22">
        <f aca="true" t="shared" si="4" ref="B33:H33">SUM(B34:B37)</f>
        <v>10819.569</v>
      </c>
      <c r="C33" s="43">
        <f t="shared" si="4"/>
        <v>9738.260999999999</v>
      </c>
      <c r="D33" s="43">
        <f t="shared" si="4"/>
        <v>496.047</v>
      </c>
      <c r="E33" s="43">
        <f t="shared" si="4"/>
        <v>286.474</v>
      </c>
      <c r="F33" s="43">
        <f t="shared" si="4"/>
        <v>18.896</v>
      </c>
      <c r="G33" s="43">
        <f t="shared" si="4"/>
        <v>149.152</v>
      </c>
      <c r="H33" s="43">
        <f t="shared" si="4"/>
        <v>130.739</v>
      </c>
      <c r="I33" s="32"/>
      <c r="J33" s="42"/>
    </row>
    <row r="34" spans="1:16" ht="15">
      <c r="A34" s="54" t="s">
        <v>2</v>
      </c>
      <c r="B34" s="22">
        <f>SUM(C34:H34)</f>
        <v>3415.9990000000003</v>
      </c>
      <c r="C34" s="47">
        <v>2901.056</v>
      </c>
      <c r="D34" s="38">
        <v>496.047</v>
      </c>
      <c r="E34" s="38">
        <v>0</v>
      </c>
      <c r="F34" s="51">
        <v>18.896</v>
      </c>
      <c r="G34" s="76">
        <v>0</v>
      </c>
      <c r="H34" s="43">
        <v>0</v>
      </c>
      <c r="I34" s="32"/>
      <c r="J34" s="42"/>
      <c r="K34" s="38"/>
      <c r="P34" t="s">
        <v>58</v>
      </c>
    </row>
    <row r="35" spans="1:10" ht="15">
      <c r="A35" s="54" t="s">
        <v>3</v>
      </c>
      <c r="B35" s="22">
        <f>SUM(C35:H35)</f>
        <v>326.789</v>
      </c>
      <c r="C35" s="47">
        <v>326.789</v>
      </c>
      <c r="D35">
        <v>0</v>
      </c>
      <c r="E35" s="38">
        <v>0</v>
      </c>
      <c r="F35" s="51">
        <v>0</v>
      </c>
      <c r="G35" s="76">
        <v>0</v>
      </c>
      <c r="H35" s="43">
        <v>0</v>
      </c>
      <c r="I35" s="32"/>
      <c r="J35" s="42"/>
    </row>
    <row r="36" spans="1:10" ht="15">
      <c r="A36" s="54" t="s">
        <v>4</v>
      </c>
      <c r="B36" s="22">
        <f>SUM(C36:H36)</f>
        <v>6876.705</v>
      </c>
      <c r="C36" s="46">
        <v>6397.17</v>
      </c>
      <c r="D36" s="38">
        <v>0</v>
      </c>
      <c r="E36" s="38">
        <v>245.959</v>
      </c>
      <c r="F36" s="51">
        <v>0</v>
      </c>
      <c r="G36" s="51">
        <v>131.452</v>
      </c>
      <c r="H36" s="51">
        <v>102.124</v>
      </c>
      <c r="I36" s="32"/>
      <c r="J36" s="42"/>
    </row>
    <row r="37" spans="1:10" ht="15">
      <c r="A37" s="54" t="s">
        <v>5</v>
      </c>
      <c r="B37" s="22">
        <f>SUM(C37:H37)</f>
        <v>200.076</v>
      </c>
      <c r="C37" s="74">
        <v>113.246</v>
      </c>
      <c r="D37" s="38">
        <v>0</v>
      </c>
      <c r="E37" s="38">
        <v>40.515</v>
      </c>
      <c r="F37" s="51">
        <v>0</v>
      </c>
      <c r="G37" s="51">
        <v>17.7</v>
      </c>
      <c r="H37" s="51">
        <v>28.615</v>
      </c>
      <c r="I37" s="32"/>
      <c r="J37" s="42"/>
    </row>
    <row r="38" spans="1:10" ht="15.75">
      <c r="A38" s="52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32"/>
      <c r="J38" s="42"/>
    </row>
    <row r="39" spans="1:10" ht="15">
      <c r="A39" s="54" t="s">
        <v>8</v>
      </c>
      <c r="B39" s="22">
        <f>SUM(C39:H39)</f>
        <v>0</v>
      </c>
      <c r="C39" s="47">
        <v>0</v>
      </c>
      <c r="D39" s="38">
        <v>0</v>
      </c>
      <c r="E39" s="38">
        <v>0</v>
      </c>
      <c r="F39" s="43">
        <v>0</v>
      </c>
      <c r="G39" s="57">
        <v>0</v>
      </c>
      <c r="H39" s="43">
        <v>0</v>
      </c>
      <c r="I39" s="32"/>
      <c r="J39" s="42"/>
    </row>
    <row r="40" spans="1:10" ht="34.5" customHeight="1">
      <c r="A40" s="52" t="s">
        <v>26</v>
      </c>
      <c r="B40" s="45">
        <f aca="true" t="shared" si="5" ref="B40:H40">B33+B28+B23+B38+B17</f>
        <v>97239.677</v>
      </c>
      <c r="C40" s="45">
        <f>C33+C28+C23+C38+C17</f>
        <v>91342.11899999999</v>
      </c>
      <c r="D40" s="45">
        <f t="shared" si="5"/>
        <v>849.3700000000001</v>
      </c>
      <c r="E40" s="45">
        <f t="shared" si="5"/>
        <v>4059.4610000000002</v>
      </c>
      <c r="F40" s="45">
        <f t="shared" si="5"/>
        <v>80.394</v>
      </c>
      <c r="G40" s="45">
        <f t="shared" si="5"/>
        <v>149.152</v>
      </c>
      <c r="H40" s="45">
        <f t="shared" si="5"/>
        <v>759.1809999999999</v>
      </c>
      <c r="I40" s="4"/>
      <c r="J40" s="39"/>
    </row>
    <row r="41" spans="2:5" ht="16.5" customHeight="1">
      <c r="B41" s="36"/>
      <c r="C41" s="36"/>
      <c r="D41" s="77"/>
      <c r="E41" s="36"/>
    </row>
    <row r="42" ht="12.75">
      <c r="C42" s="36"/>
    </row>
    <row r="43" spans="1:8" ht="15.75">
      <c r="A43" s="101"/>
      <c r="B43" s="102"/>
      <c r="C43" s="102"/>
      <c r="D43" s="102"/>
      <c r="E43" s="102"/>
      <c r="F43" s="102"/>
      <c r="G43" s="102"/>
      <c r="H43" s="102"/>
    </row>
  </sheetData>
  <sheetProtection/>
  <mergeCells count="5">
    <mergeCell ref="A1:I1"/>
    <mergeCell ref="A5:I5"/>
    <mergeCell ref="A8:A9"/>
    <mergeCell ref="B8:B9"/>
    <mergeCell ref="C8:H8"/>
  </mergeCells>
  <printOptions/>
  <pageMargins left="0.25" right="0.29" top="0.2" bottom="0.6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14" t="s">
        <v>48</v>
      </c>
      <c r="B1" s="114"/>
      <c r="C1" s="114"/>
      <c r="D1" s="114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6" t="s">
        <v>29</v>
      </c>
      <c r="B5" s="106"/>
      <c r="C5" s="106"/>
      <c r="D5" s="106"/>
      <c r="E5" s="3"/>
      <c r="F5" s="3"/>
      <c r="G5" s="3"/>
    </row>
    <row r="7" ht="15">
      <c r="A7" s="2" t="s">
        <v>53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5" t="s">
        <v>44</v>
      </c>
      <c r="B1" s="105"/>
      <c r="C1" s="105"/>
      <c r="D1" s="105"/>
      <c r="E1" s="12"/>
    </row>
    <row r="2" spans="1:4" ht="15">
      <c r="A2" s="2"/>
      <c r="B2" s="2"/>
      <c r="C2" s="2"/>
      <c r="D2" s="2"/>
    </row>
    <row r="3" spans="1:4" ht="15">
      <c r="A3" s="2" t="s">
        <v>54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5" t="s">
        <v>15</v>
      </c>
      <c r="B5" s="115"/>
      <c r="C5" s="115"/>
      <c r="D5" s="115"/>
      <c r="E5" s="16"/>
    </row>
    <row r="6" spans="1:5" ht="42" customHeight="1">
      <c r="A6" s="15" t="s">
        <v>21</v>
      </c>
      <c r="B6" s="17" t="str">
        <f>'Полезный отпуск'!B6</f>
        <v>март 2020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17" t="s">
        <v>14</v>
      </c>
      <c r="B8" s="117"/>
      <c r="C8" s="117" t="s">
        <v>18</v>
      </c>
      <c r="D8" s="117"/>
    </row>
    <row r="9" spans="1:4" ht="15">
      <c r="A9" s="48" t="s">
        <v>16</v>
      </c>
      <c r="B9" s="48" t="s">
        <v>17</v>
      </c>
      <c r="C9" s="48" t="s">
        <v>16</v>
      </c>
      <c r="D9" s="48" t="s">
        <v>17</v>
      </c>
    </row>
    <row r="10" spans="1:4" ht="15">
      <c r="A10" s="19">
        <f>'Полезный отпуск'!B40</f>
        <v>97239.677</v>
      </c>
      <c r="B10" s="92">
        <v>214.249</v>
      </c>
      <c r="C10" s="18">
        <f>'Полезный отпуск'!B28</f>
        <v>37572.822</v>
      </c>
      <c r="D10" s="19">
        <f>ROUND(C10/4937*12,3)</f>
        <v>91.325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6"/>
      <c r="B23" s="116"/>
      <c r="C23" s="116"/>
      <c r="D23" s="116"/>
      <c r="E23" s="11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</row>
    <row r="25" spans="1:58" ht="153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B32" sqref="B32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18" t="s">
        <v>45</v>
      </c>
      <c r="B1" s="118"/>
      <c r="C1" s="118"/>
      <c r="D1" s="118"/>
    </row>
    <row r="2" spans="1:4" ht="15">
      <c r="A2" s="23"/>
      <c r="B2" s="23"/>
      <c r="C2" s="23"/>
      <c r="D2" s="23"/>
    </row>
    <row r="3" spans="1:4" ht="15">
      <c r="A3" s="23" t="s">
        <v>55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27" t="s">
        <v>32</v>
      </c>
      <c r="B11" s="127"/>
      <c r="C11" s="127"/>
      <c r="D11" s="127"/>
    </row>
    <row r="12" spans="1:4" ht="24" customHeight="1">
      <c r="A12" s="24" t="s">
        <v>21</v>
      </c>
      <c r="B12" s="25" t="str">
        <f>'Полезный отпуск'!B6</f>
        <v>март 2020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49" t="s">
        <v>27</v>
      </c>
      <c r="B14" s="50" t="s">
        <v>28</v>
      </c>
      <c r="C14" s="119" t="s">
        <v>12</v>
      </c>
      <c r="D14" s="120"/>
    </row>
    <row r="15" spans="1:6" ht="15">
      <c r="A15" s="49" t="s">
        <v>11</v>
      </c>
      <c r="B15" s="26" t="s">
        <v>11</v>
      </c>
      <c r="C15" s="121">
        <v>0</v>
      </c>
      <c r="D15" s="122"/>
      <c r="E15" s="129"/>
      <c r="F15" s="130"/>
    </row>
    <row r="16" spans="1:6" ht="15">
      <c r="A16" s="49" t="s">
        <v>31</v>
      </c>
      <c r="B16" s="26" t="s">
        <v>31</v>
      </c>
      <c r="C16" s="121">
        <v>0</v>
      </c>
      <c r="D16" s="122"/>
      <c r="E16" s="129"/>
      <c r="F16" s="130"/>
    </row>
    <row r="17" spans="1:6" ht="15">
      <c r="A17" s="49" t="s">
        <v>13</v>
      </c>
      <c r="B17" s="27" t="s">
        <v>13</v>
      </c>
      <c r="C17" s="121">
        <v>0</v>
      </c>
      <c r="D17" s="122"/>
      <c r="E17" s="129"/>
      <c r="F17" s="130"/>
    </row>
    <row r="18" spans="1:6" ht="15">
      <c r="A18" s="128" t="s">
        <v>22</v>
      </c>
      <c r="B18" s="128"/>
      <c r="C18" s="123">
        <f>SUM(C15:C17)</f>
        <v>0</v>
      </c>
      <c r="D18" s="124"/>
      <c r="E18" s="129"/>
      <c r="F18" s="130"/>
    </row>
    <row r="19" spans="1:5" ht="15">
      <c r="A19" s="28"/>
      <c r="B19" s="28"/>
      <c r="C19" s="29"/>
      <c r="D19" s="28"/>
      <c r="E19" s="8"/>
    </row>
    <row r="20" spans="1:4" ht="33" customHeight="1">
      <c r="A20" s="126" t="s">
        <v>42</v>
      </c>
      <c r="B20" s="126"/>
      <c r="C20" s="126"/>
      <c r="D20" s="126"/>
    </row>
    <row r="21" spans="1:4" ht="96.75" customHeight="1">
      <c r="A21" s="125" t="s">
        <v>47</v>
      </c>
      <c r="B21" s="125"/>
      <c r="C21" s="125"/>
      <c r="D21" s="125"/>
    </row>
    <row r="22" spans="1:4" ht="67.5" customHeight="1">
      <c r="A22" s="125" t="s">
        <v>46</v>
      </c>
      <c r="B22" s="125"/>
      <c r="C22" s="125"/>
      <c r="D22" s="125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21:D21"/>
    <mergeCell ref="A22:D22"/>
    <mergeCell ref="A20:D20"/>
    <mergeCell ref="A11:D11"/>
    <mergeCell ref="A18:B18"/>
    <mergeCell ref="E15:F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8" t="s">
        <v>10</v>
      </c>
      <c r="B1" s="118"/>
      <c r="C1" s="118"/>
      <c r="D1" s="118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март 2020 г.</v>
      </c>
    </row>
    <row r="5" spans="1:4" ht="39" customHeight="1">
      <c r="A5" s="131" t="s">
        <v>56</v>
      </c>
      <c r="B5" s="131"/>
      <c r="C5" s="131"/>
      <c r="D5" s="131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Галстян Армен Норайрович</cp:lastModifiedBy>
  <cp:lastPrinted>2020-02-18T10:05:57Z</cp:lastPrinted>
  <dcterms:created xsi:type="dcterms:W3CDTF">2009-10-22T06:15:03Z</dcterms:created>
  <dcterms:modified xsi:type="dcterms:W3CDTF">2020-04-23T06:26:55Z</dcterms:modified>
  <cp:category/>
  <cp:version/>
  <cp:contentType/>
  <cp:contentStatus/>
</cp:coreProperties>
</file>