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28800" windowHeight="115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отпуск'!$A$1:$E$41</definedName>
    <definedName name="_xlnm.Print_Area" localSheetId="1">'Продажа потерь'!$A$5:$D$11</definedName>
  </definedNames>
  <calcPr fullCalcOnLoad="1"/>
</workbook>
</file>

<file path=xl/sharedStrings.xml><?xml version="1.0" encoding="utf-8"?>
<sst xmlns="http://schemas.openxmlformats.org/spreadsheetml/2006/main" count="92" uniqueCount="59">
  <si>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</si>
  <si>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</si>
  <si>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</si>
  <si>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</si>
  <si>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</si>
  <si>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</si>
  <si>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</si>
  <si>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</si>
  <si>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</si>
  <si>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</si>
  <si>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</si>
  <si>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</si>
  <si>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</si>
  <si>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</si>
  <si>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</si>
  <si>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</si>
  <si>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</si>
  <si>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</si>
  <si>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</si>
  <si>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</si>
  <si>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</si>
  <si>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</si>
  <si>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</si>
  <si>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</si>
  <si>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</si>
  <si>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</si>
  <si>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</si>
  <si>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</si>
  <si>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</si>
  <si>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</si>
  <si>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</si>
  <si>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</si>
  <si>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</si>
  <si>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</si>
  <si>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</si>
  <si>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</si>
  <si>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</si>
  <si>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</si>
  <si>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</si>
  <si>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</si>
  <si>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</si>
  <si>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</si>
  <si>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</si>
  <si>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ООО "Русэнергосбыт"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</si>
  <si>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</si>
  <si>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</si>
  <si>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</si>
  <si>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</si>
  <si>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</si>
  <si>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</si>
  <si>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</si>
  <si>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</si>
  <si>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</si>
  <si>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</si>
  <si>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</si>
  <si>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</si>
  <si>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</si>
  <si>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 xml:space="preserve">          Информация раскрываемая 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</si>
  <si>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май 2020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</si>
</sst>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2"/>
      <color indexed="30"/>
      <name val="Arial Cyr"/>
      <family val="0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b/>
      <sz val="10"/>
      <color rgb="FF0070C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3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3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4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4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4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4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5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6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7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9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0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1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2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3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6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1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31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2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0" fillId="56" borderId="0" xfId="0" applyFill="1" applyAlignment="1">
      <alignment/>
    </xf>
    <xf numFmtId="174" fontId="92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2" fillId="0" borderId="19" xfId="0" applyNumberFormat="1" applyFont="1" applyFill="1" applyBorder="1" applyAlignment="1" applyProtection="1">
      <alignment/>
      <protection locked="0"/>
    </xf>
    <xf numFmtId="174" fontId="92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92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2" fillId="0" borderId="19" xfId="0" applyNumberFormat="1" applyFont="1" applyBorder="1" applyAlignment="1" applyProtection="1">
      <alignment horizontal="right"/>
      <protection locked="0"/>
    </xf>
    <xf numFmtId="0" fontId="69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0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2" fillId="56" borderId="19" xfId="0" applyNumberFormat="1" applyFont="1" applyFill="1" applyBorder="1" applyAlignment="1">
      <alignment/>
    </xf>
    <xf numFmtId="174" fontId="92" fillId="56" borderId="19" xfId="0" applyNumberFormat="1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>
      <alignment/>
    </xf>
    <xf numFmtId="174" fontId="3" fillId="56" borderId="19" xfId="0" applyNumberFormat="1" applyFont="1" applyFill="1" applyBorder="1" applyAlignment="1">
      <alignment/>
    </xf>
    <xf numFmtId="174" fontId="6" fillId="0" borderId="19" xfId="0" applyNumberFormat="1" applyFont="1" applyBorder="1" applyAlignment="1" applyProtection="1">
      <alignment horizontal="center" vertical="center"/>
      <protection locked="0"/>
    </xf>
    <xf numFmtId="0" fontId="93" fillId="0" borderId="19" xfId="0" applyFont="1" applyBorder="1" applyAlignment="1" applyProtection="1">
      <alignment/>
      <protection locked="0"/>
    </xf>
    <xf numFmtId="2" fontId="93" fillId="0" borderId="19" xfId="0" applyNumberFormat="1" applyFont="1" applyFill="1" applyBorder="1" applyAlignment="1" applyProtection="1">
      <alignment/>
      <protection locked="0"/>
    </xf>
    <xf numFmtId="0" fontId="93" fillId="0" borderId="19" xfId="0" applyFont="1" applyBorder="1" applyAlignment="1">
      <alignment/>
    </xf>
    <xf numFmtId="0" fontId="93" fillId="56" borderId="19" xfId="0" applyFont="1" applyFill="1" applyBorder="1" applyAlignment="1">
      <alignment/>
    </xf>
    <xf numFmtId="2" fontId="93" fillId="56" borderId="19" xfId="0" applyNumberFormat="1" applyFont="1" applyFill="1" applyBorder="1" applyAlignment="1">
      <alignment/>
    </xf>
    <xf numFmtId="0" fontId="94" fillId="32" borderId="19" xfId="0" applyFont="1" applyFill="1" applyBorder="1" applyAlignment="1" applyProtection="1">
      <alignment horizontal="right" vertical="center" wrapText="1"/>
      <protection/>
    </xf>
    <xf numFmtId="0" fontId="93" fillId="56" borderId="19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>
      <alignment/>
    </xf>
    <xf numFmtId="174" fontId="82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77" fontId="3" fillId="57" borderId="31" xfId="0" applyNumberFormat="1" applyFont="1" applyFill="1" applyBorder="1" applyAlignment="1">
      <alignment horizontal="center" vertical="center" wrapText="1"/>
    </xf>
    <xf numFmtId="174" fontId="6" fillId="0" borderId="19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4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4" borderId="30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0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0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Q42"/>
  <sheetViews>
    <sheetView tabSelected="1" zoomScale="80" zoomScaleNormal="80" zoomScaleSheetLayoutView="100" zoomScalePageLayoutView="0" workbookViewId="0" topLeftCell="A1">
      <pane xSplit="1" ySplit="10" topLeftCell="B17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M31" sqref="M31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16.375" style="0" customWidth="1"/>
    <col min="7" max="7" width="19.00390625" style="0" customWidth="1"/>
    <col min="8" max="8" width="19.625" style="0" customWidth="1"/>
    <col min="9" max="9" width="21.25390625" style="0" customWidth="1"/>
    <col min="10" max="10" width="13.375" style="0" customWidth="1"/>
    <col min="11" max="11" width="4.75390625" style="0" customWidth="1"/>
    <col min="12" max="12" width="13.375" style="0" customWidth="1"/>
    <col min="13" max="13" width="8.00390625" style="0" customWidth="1"/>
    <col min="14" max="14" width="11.25390625" style="0" customWidth="1"/>
    <col min="15" max="15" width="12.875" style="0" customWidth="1"/>
    <col min="16" max="31" width="7.75390625" style="0" customWidth="1"/>
  </cols>
  <sheetData>
    <row r="1" spans="1:9" ht="36" customHeight="1">
      <c r="A1" s="104" t="s">
        <v>57</v>
      </c>
      <c r="B1" s="104"/>
      <c r="C1" s="104"/>
      <c r="D1" s="104"/>
      <c r="E1" s="104"/>
      <c r="F1" s="104"/>
      <c r="G1" s="104"/>
      <c r="H1" s="104"/>
      <c r="I1" s="104"/>
    </row>
    <row r="2" spans="1:9" ht="9.75" customHeight="1" hidden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 t="s">
        <v>52</v>
      </c>
      <c r="B3" s="2"/>
      <c r="C3" s="2"/>
      <c r="D3" s="2"/>
      <c r="E3" s="2"/>
      <c r="F3" s="2"/>
      <c r="G3" s="2"/>
      <c r="H3" s="2"/>
      <c r="I3" s="2"/>
    </row>
    <row r="4" spans="1:9" ht="0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7.25" customHeight="1">
      <c r="A5" s="105" t="s">
        <v>30</v>
      </c>
      <c r="B5" s="105"/>
      <c r="C5" s="105"/>
      <c r="D5" s="105"/>
      <c r="E5" s="105"/>
      <c r="F5" s="105"/>
      <c r="G5" s="105"/>
      <c r="H5" s="105"/>
      <c r="I5" s="105"/>
    </row>
    <row r="6" spans="1:9" ht="19.5" customHeight="1">
      <c r="A6" s="15" t="s">
        <v>21</v>
      </c>
      <c r="B6" s="33" t="s">
        <v>58</v>
      </c>
      <c r="C6" s="2"/>
      <c r="D6" s="35"/>
      <c r="E6" s="35"/>
      <c r="F6" s="2"/>
      <c r="G6" s="2"/>
      <c r="H6" s="2"/>
      <c r="I6" s="74"/>
    </row>
    <row r="7" spans="1:9" ht="17.25" customHeight="1">
      <c r="A7" s="2"/>
      <c r="B7" s="2"/>
      <c r="C7" s="35"/>
      <c r="D7" s="35"/>
      <c r="E7" s="35"/>
      <c r="F7" s="35"/>
      <c r="G7" s="35"/>
      <c r="H7" s="35"/>
      <c r="I7" s="2"/>
    </row>
    <row r="8" spans="1:10" s="57" customFormat="1" ht="15" customHeight="1">
      <c r="A8" s="106" t="s">
        <v>0</v>
      </c>
      <c r="B8" s="108" t="s">
        <v>23</v>
      </c>
      <c r="C8" s="110" t="s">
        <v>24</v>
      </c>
      <c r="D8" s="111"/>
      <c r="E8" s="111"/>
      <c r="F8" s="111"/>
      <c r="G8" s="111"/>
      <c r="H8" s="112"/>
      <c r="I8" s="83" t="s">
        <v>1</v>
      </c>
      <c r="J8" s="84"/>
    </row>
    <row r="9" spans="1:10" s="57" customFormat="1" ht="87.75" customHeight="1">
      <c r="A9" s="107"/>
      <c r="B9" s="109"/>
      <c r="C9" s="100" t="s">
        <v>49</v>
      </c>
      <c r="D9" s="100" t="s">
        <v>43</v>
      </c>
      <c r="E9" s="100" t="s">
        <v>20</v>
      </c>
      <c r="F9" s="100" t="s">
        <v>36</v>
      </c>
      <c r="G9" s="100" t="s">
        <v>41</v>
      </c>
      <c r="H9" s="100" t="s">
        <v>51</v>
      </c>
      <c r="I9" s="68" t="s">
        <v>37</v>
      </c>
      <c r="J9" s="68" t="s">
        <v>39</v>
      </c>
    </row>
    <row r="10" spans="1:10" s="71" customFormat="1" ht="31.5">
      <c r="A10" s="69" t="s">
        <v>25</v>
      </c>
      <c r="B10" s="70">
        <f>B24+B25+B26+B27+B17+B34+B35+B36+B37</f>
        <v>46255.24799999999</v>
      </c>
      <c r="C10" s="70">
        <f>C24+C25+C26+C27+C17</f>
        <v>35395.158</v>
      </c>
      <c r="D10" s="70">
        <f>D24+D25+D26+D27+D17</f>
        <v>189.559</v>
      </c>
      <c r="E10" s="70">
        <f>E24+E25+E26+E27+E17</f>
        <v>2642.825</v>
      </c>
      <c r="F10" s="70">
        <f>F24+F25+F26+F27+F17</f>
        <v>29.584</v>
      </c>
      <c r="G10" s="70">
        <f>G24+G25+G26+G27+G17</f>
        <v>0</v>
      </c>
      <c r="H10" s="70">
        <f>H24+H25+H26+H27+H17+H28</f>
        <v>484.179</v>
      </c>
      <c r="I10" s="39"/>
      <c r="J10" s="39"/>
    </row>
    <row r="11" spans="1:10" ht="12.75">
      <c r="A11" s="52" t="s">
        <v>33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31.5" customHeight="1">
      <c r="A12" s="53" t="s">
        <v>40</v>
      </c>
      <c r="B12" s="40">
        <f>SUM(B13:B16)</f>
        <v>10.704</v>
      </c>
      <c r="C12" s="40">
        <f aca="true" t="shared" si="0" ref="C12:H12">SUM(C13:C16)</f>
        <v>8.197000000000001</v>
      </c>
      <c r="D12" s="40">
        <f t="shared" si="0"/>
        <v>0</v>
      </c>
      <c r="E12" s="40">
        <f t="shared" si="0"/>
        <v>2.4109999999999996</v>
      </c>
      <c r="F12" s="40">
        <f t="shared" si="0"/>
        <v>0.052</v>
      </c>
      <c r="G12" s="40">
        <f t="shared" si="0"/>
        <v>0</v>
      </c>
      <c r="H12" s="40">
        <f t="shared" si="0"/>
        <v>0.044</v>
      </c>
      <c r="I12" s="4"/>
      <c r="J12" s="4"/>
    </row>
    <row r="13" spans="1:13" ht="15">
      <c r="A13" s="53" t="s">
        <v>2</v>
      </c>
      <c r="B13" s="22">
        <f>SUM(C13:H13)</f>
        <v>3.946</v>
      </c>
      <c r="C13" s="31">
        <v>2.371</v>
      </c>
      <c r="D13" s="40">
        <v>0</v>
      </c>
      <c r="E13" s="58">
        <v>1.523</v>
      </c>
      <c r="F13" s="58">
        <v>0.052</v>
      </c>
      <c r="G13" s="54">
        <v>0</v>
      </c>
      <c r="H13" s="22">
        <v>0</v>
      </c>
      <c r="I13" s="90">
        <v>1029174.9600000001</v>
      </c>
      <c r="J13" s="96">
        <v>71690.66</v>
      </c>
      <c r="M13" s="62"/>
    </row>
    <row r="14" spans="1:17" s="62" customFormat="1" ht="15">
      <c r="A14" s="53" t="s">
        <v>3</v>
      </c>
      <c r="B14" s="22">
        <f>SUM(C14:H14)</f>
        <v>0</v>
      </c>
      <c r="C14" s="31">
        <v>0</v>
      </c>
      <c r="D14" s="60">
        <v>0</v>
      </c>
      <c r="E14" s="60">
        <v>0</v>
      </c>
      <c r="F14" s="59">
        <v>0</v>
      </c>
      <c r="G14" s="65">
        <v>0</v>
      </c>
      <c r="H14" s="59">
        <v>0</v>
      </c>
      <c r="I14" s="91">
        <v>1213132.5999999999</v>
      </c>
      <c r="J14" s="61" t="s">
        <v>38</v>
      </c>
      <c r="N14"/>
      <c r="O14"/>
      <c r="P14"/>
      <c r="Q14"/>
    </row>
    <row r="15" spans="1:13" ht="15.75">
      <c r="A15" s="53" t="s">
        <v>4</v>
      </c>
      <c r="B15" s="22">
        <f>SUM(C15:H15)</f>
        <v>6.3500000000000005</v>
      </c>
      <c r="C15" s="31">
        <v>5.48</v>
      </c>
      <c r="D15" s="22">
        <v>0</v>
      </c>
      <c r="E15" s="63">
        <v>0.87</v>
      </c>
      <c r="F15" s="22">
        <v>0</v>
      </c>
      <c r="G15" s="54">
        <v>0</v>
      </c>
      <c r="H15" s="22">
        <v>0</v>
      </c>
      <c r="I15" s="90">
        <v>1378986.95</v>
      </c>
      <c r="J15" s="41" t="s">
        <v>38</v>
      </c>
      <c r="L15" s="97"/>
      <c r="M15" s="62"/>
    </row>
    <row r="16" spans="1:13" ht="15.75">
      <c r="A16" s="53" t="s">
        <v>5</v>
      </c>
      <c r="B16" s="22">
        <f>SUM(C16:H16)</f>
        <v>0.408</v>
      </c>
      <c r="C16" s="31">
        <v>0.346</v>
      </c>
      <c r="D16" s="22">
        <v>0</v>
      </c>
      <c r="E16" s="63">
        <v>0.018</v>
      </c>
      <c r="F16" s="22">
        <v>0</v>
      </c>
      <c r="G16" s="54">
        <v>0</v>
      </c>
      <c r="H16" s="85">
        <v>0.044</v>
      </c>
      <c r="I16" s="90">
        <v>1117022.9</v>
      </c>
      <c r="J16" s="41" t="s">
        <v>38</v>
      </c>
      <c r="L16" s="97"/>
      <c r="M16" s="62"/>
    </row>
    <row r="17" spans="1:13" ht="30.75">
      <c r="A17" s="53" t="s">
        <v>34</v>
      </c>
      <c r="B17" s="40">
        <f>SUM(B18:B21)</f>
        <v>7182.884999999999</v>
      </c>
      <c r="C17" s="40">
        <f aca="true" t="shared" si="1" ref="C17:H17">SUM(C18:C21)</f>
        <v>5288.602</v>
      </c>
      <c r="D17" s="40">
        <f t="shared" si="1"/>
        <v>0</v>
      </c>
      <c r="E17" s="40">
        <f t="shared" si="1"/>
        <v>1842.3159999999998</v>
      </c>
      <c r="F17" s="40">
        <f t="shared" si="1"/>
        <v>29.584</v>
      </c>
      <c r="G17" s="40">
        <f t="shared" si="1"/>
        <v>0</v>
      </c>
      <c r="H17" s="40">
        <f t="shared" si="1"/>
        <v>22.383</v>
      </c>
      <c r="I17" s="92"/>
      <c r="J17" s="4"/>
      <c r="L17" s="97"/>
      <c r="M17" s="62"/>
    </row>
    <row r="18" spans="1:13" ht="15.75">
      <c r="A18" s="53" t="s">
        <v>2</v>
      </c>
      <c r="B18" s="22">
        <f>SUM(C18:H18)</f>
        <v>2721.4049999999997</v>
      </c>
      <c r="C18" s="58">
        <v>1472.028</v>
      </c>
      <c r="D18" s="22">
        <v>0</v>
      </c>
      <c r="E18" s="58">
        <v>1219.793</v>
      </c>
      <c r="F18" s="101">
        <v>29.584</v>
      </c>
      <c r="G18" s="54">
        <v>0</v>
      </c>
      <c r="H18" s="22">
        <v>0</v>
      </c>
      <c r="I18" s="93">
        <v>141.49</v>
      </c>
      <c r="J18" s="67">
        <v>3109.47</v>
      </c>
      <c r="L18" s="97"/>
      <c r="M18" s="62"/>
    </row>
    <row r="19" spans="1:16" s="62" customFormat="1" ht="15.75">
      <c r="A19" s="53" t="s">
        <v>3</v>
      </c>
      <c r="B19" s="59">
        <f>SUM(C19:H19)</f>
        <v>0</v>
      </c>
      <c r="C19" s="63">
        <v>0</v>
      </c>
      <c r="D19" s="59">
        <v>0</v>
      </c>
      <c r="E19" s="60">
        <v>0</v>
      </c>
      <c r="F19" s="22">
        <v>0</v>
      </c>
      <c r="G19" s="65">
        <v>0</v>
      </c>
      <c r="H19" s="59">
        <v>0</v>
      </c>
      <c r="I19" s="94">
        <v>180.79999999999998</v>
      </c>
      <c r="J19" s="61" t="s">
        <v>38</v>
      </c>
      <c r="L19" s="97"/>
      <c r="N19"/>
      <c r="O19" s="102"/>
      <c r="P19"/>
    </row>
    <row r="20" spans="1:15" ht="15.75">
      <c r="A20" s="53" t="s">
        <v>4</v>
      </c>
      <c r="B20" s="22">
        <f>SUM(C20:H20)</f>
        <v>4195.065</v>
      </c>
      <c r="C20" s="31">
        <v>3584.607</v>
      </c>
      <c r="D20" s="22">
        <v>0</v>
      </c>
      <c r="E20" s="86">
        <v>610.458</v>
      </c>
      <c r="F20" s="22">
        <v>0</v>
      </c>
      <c r="G20" s="54">
        <v>0</v>
      </c>
      <c r="H20" s="22">
        <v>0</v>
      </c>
      <c r="I20" s="93">
        <v>365.53999999999996</v>
      </c>
      <c r="J20" s="41" t="s">
        <v>38</v>
      </c>
      <c r="L20" s="97"/>
      <c r="M20" s="62"/>
      <c r="O20" s="103"/>
    </row>
    <row r="21" spans="1:13" ht="15.75">
      <c r="A21" s="53" t="s">
        <v>5</v>
      </c>
      <c r="B21" s="22">
        <f>SUM(C21:H21)</f>
        <v>266.415</v>
      </c>
      <c r="C21" s="31">
        <v>231.967</v>
      </c>
      <c r="D21" s="22">
        <v>0</v>
      </c>
      <c r="E21" s="85">
        <v>12.065</v>
      </c>
      <c r="F21" s="22">
        <v>0</v>
      </c>
      <c r="G21" s="54">
        <v>0</v>
      </c>
      <c r="H21" s="85">
        <v>22.383</v>
      </c>
      <c r="I21" s="93">
        <v>533.25</v>
      </c>
      <c r="J21" s="41" t="s">
        <v>38</v>
      </c>
      <c r="L21" s="97"/>
      <c r="M21" s="62"/>
    </row>
    <row r="22" spans="1:15" ht="15.75">
      <c r="A22" s="66"/>
      <c r="B22" s="22"/>
      <c r="C22" s="31"/>
      <c r="D22" s="22"/>
      <c r="E22" s="64"/>
      <c r="F22" s="22"/>
      <c r="G22" s="54"/>
      <c r="H22" s="64"/>
      <c r="I22" s="93"/>
      <c r="J22" s="41"/>
      <c r="L22" s="98"/>
      <c r="M22" s="62"/>
      <c r="O22" s="103"/>
    </row>
    <row r="23" spans="1:16" s="81" customFormat="1" ht="15.75">
      <c r="A23" s="78" t="s">
        <v>35</v>
      </c>
      <c r="B23" s="79">
        <f aca="true" t="shared" si="2" ref="B23:H23">SUM(B24:B27)</f>
        <v>31552.238999999998</v>
      </c>
      <c r="C23" s="79">
        <f t="shared" si="2"/>
        <v>30106.556</v>
      </c>
      <c r="D23" s="79">
        <f t="shared" si="2"/>
        <v>189.559</v>
      </c>
      <c r="E23" s="79">
        <f t="shared" si="2"/>
        <v>800.5090000000001</v>
      </c>
      <c r="F23" s="79">
        <f t="shared" si="2"/>
        <v>0</v>
      </c>
      <c r="G23" s="79">
        <f t="shared" si="2"/>
        <v>0</v>
      </c>
      <c r="H23" s="79">
        <f t="shared" si="2"/>
        <v>455.615</v>
      </c>
      <c r="I23" s="95"/>
      <c r="J23" s="80"/>
      <c r="L23" s="97"/>
      <c r="M23" s="62"/>
      <c r="N23"/>
      <c r="P23"/>
    </row>
    <row r="24" spans="1:15" ht="15.75">
      <c r="A24" s="53" t="s">
        <v>2</v>
      </c>
      <c r="B24" s="22">
        <f>SUM(C24:H24)</f>
        <v>3626.709</v>
      </c>
      <c r="C24" s="77">
        <f>1213.615+3814.216-C18</f>
        <v>3555.803</v>
      </c>
      <c r="D24" s="37">
        <v>70.906</v>
      </c>
      <c r="E24" s="37">
        <f>1219.793-E18</f>
        <v>0</v>
      </c>
      <c r="F24" s="37">
        <f>29.584-F18</f>
        <v>0</v>
      </c>
      <c r="G24" s="55">
        <v>0</v>
      </c>
      <c r="H24" s="43">
        <v>0</v>
      </c>
      <c r="I24" s="90">
        <v>2189.86</v>
      </c>
      <c r="J24" s="41" t="s">
        <v>38</v>
      </c>
      <c r="L24" s="98"/>
      <c r="M24" s="62"/>
      <c r="N24" s="99"/>
      <c r="O24" s="103"/>
    </row>
    <row r="25" spans="1:15" ht="15">
      <c r="A25" s="53" t="s">
        <v>3</v>
      </c>
      <c r="B25" s="87">
        <f>SUM(C25:H25)</f>
        <v>971.179</v>
      </c>
      <c r="C25" s="77">
        <f>960.062-C19</f>
        <v>960.062</v>
      </c>
      <c r="D25" s="38">
        <v>11.117</v>
      </c>
      <c r="E25" s="37">
        <v>0</v>
      </c>
      <c r="F25" s="42">
        <v>0</v>
      </c>
      <c r="G25" s="56">
        <v>0</v>
      </c>
      <c r="H25" s="42">
        <v>0</v>
      </c>
      <c r="I25" s="90">
        <v>2350.75</v>
      </c>
      <c r="J25" s="41" t="s">
        <v>38</v>
      </c>
      <c r="L25" s="36"/>
      <c r="M25" s="62"/>
      <c r="N25" s="99"/>
      <c r="O25" s="103"/>
    </row>
    <row r="26" spans="1:14" ht="15">
      <c r="A26" s="53" t="s">
        <v>4</v>
      </c>
      <c r="B26" s="87">
        <f>SUM(C26:H26)</f>
        <v>21791.346999999998</v>
      </c>
      <c r="C26" s="77">
        <f>10953.949+13390.829-C20</f>
        <v>20760.171</v>
      </c>
      <c r="D26" s="38">
        <v>64.191</v>
      </c>
      <c r="E26" s="77">
        <f>1177.515-E20</f>
        <v>567.0570000000001</v>
      </c>
      <c r="F26" s="42">
        <v>0</v>
      </c>
      <c r="G26" s="37">
        <v>0</v>
      </c>
      <c r="H26" s="50">
        <v>399.928</v>
      </c>
      <c r="I26" s="90">
        <v>2843.28</v>
      </c>
      <c r="J26" s="41" t="s">
        <v>38</v>
      </c>
      <c r="L26" s="36"/>
      <c r="M26" s="62"/>
      <c r="N26" s="99"/>
    </row>
    <row r="27" spans="1:15" ht="15">
      <c r="A27" s="53" t="s">
        <v>5</v>
      </c>
      <c r="B27" s="87">
        <f>SUM(C27:H27)</f>
        <v>5163.004000000001</v>
      </c>
      <c r="C27" s="77">
        <f>1794.661+3267.826-C21</f>
        <v>4830.52</v>
      </c>
      <c r="D27" s="38">
        <v>43.345</v>
      </c>
      <c r="E27" s="77">
        <f>245.517-E21</f>
        <v>233.452</v>
      </c>
      <c r="F27" s="42">
        <v>0</v>
      </c>
      <c r="G27" s="37">
        <v>0</v>
      </c>
      <c r="H27" s="50">
        <f>78.07-H21</f>
        <v>55.687</v>
      </c>
      <c r="I27" s="90">
        <v>3653.5</v>
      </c>
      <c r="J27" s="41" t="s">
        <v>38</v>
      </c>
      <c r="M27" s="62"/>
      <c r="N27" s="99"/>
      <c r="O27" s="103"/>
    </row>
    <row r="28" spans="1:15" ht="15.75">
      <c r="A28" s="51" t="s">
        <v>6</v>
      </c>
      <c r="B28" s="88">
        <f aca="true" t="shared" si="3" ref="B28:H28">B29+B30+B31</f>
        <v>37160.454000000005</v>
      </c>
      <c r="C28" s="21">
        <f t="shared" si="3"/>
        <v>36185.740000000005</v>
      </c>
      <c r="D28" s="21">
        <f t="shared" si="3"/>
        <v>125.928</v>
      </c>
      <c r="E28" s="21">
        <f t="shared" si="3"/>
        <v>842.605</v>
      </c>
      <c r="F28" s="21">
        <f t="shared" si="3"/>
        <v>0</v>
      </c>
      <c r="G28" s="21">
        <f t="shared" si="3"/>
        <v>0</v>
      </c>
      <c r="H28" s="21">
        <f t="shared" si="3"/>
        <v>6.181</v>
      </c>
      <c r="I28" s="92"/>
      <c r="J28" s="39"/>
      <c r="O28" s="103"/>
    </row>
    <row r="29" spans="1:10" ht="15">
      <c r="A29" s="53" t="s">
        <v>7</v>
      </c>
      <c r="B29" s="22">
        <f>SUM(C29:H29)</f>
        <v>16882.717</v>
      </c>
      <c r="C29" s="82">
        <f>8566.257+1462.093+699.496+5326.999</f>
        <v>16054.845</v>
      </c>
      <c r="D29" s="38">
        <f>85.471+13.821</f>
        <v>99.292</v>
      </c>
      <c r="E29" s="77">
        <f>679.282+43.117</f>
        <v>722.399</v>
      </c>
      <c r="F29" s="42">
        <v>0</v>
      </c>
      <c r="G29" s="56">
        <v>0</v>
      </c>
      <c r="H29" s="50">
        <f>2.986+3.195</f>
        <v>6.181</v>
      </c>
      <c r="I29" s="90">
        <v>1779.16</v>
      </c>
      <c r="J29" s="41" t="s">
        <v>38</v>
      </c>
    </row>
    <row r="30" spans="1:15" ht="24" customHeight="1">
      <c r="A30" s="53" t="s">
        <v>8</v>
      </c>
      <c r="B30" s="22">
        <f>SUM(C30:H30)</f>
        <v>19273.909</v>
      </c>
      <c r="C30" s="82">
        <f>1085.006+18054.718</f>
        <v>19139.724000000002</v>
      </c>
      <c r="D30" s="38">
        <v>26.636</v>
      </c>
      <c r="E30" s="77">
        <v>107.549</v>
      </c>
      <c r="F30" s="42">
        <v>0</v>
      </c>
      <c r="G30" s="56">
        <v>0</v>
      </c>
      <c r="H30" s="42">
        <v>0</v>
      </c>
      <c r="I30" s="90">
        <v>1200.76</v>
      </c>
      <c r="J30" s="41" t="s">
        <v>38</v>
      </c>
      <c r="O30" s="103"/>
    </row>
    <row r="31" spans="1:15" ht="15">
      <c r="A31" s="53" t="s">
        <v>9</v>
      </c>
      <c r="B31" s="22">
        <f>SUM(C31:H31)</f>
        <v>1003.828</v>
      </c>
      <c r="C31" s="46">
        <f>969.906+21.265</f>
        <v>991.1709999999999</v>
      </c>
      <c r="D31" s="38">
        <v>0</v>
      </c>
      <c r="E31" s="38">
        <v>12.657</v>
      </c>
      <c r="F31" s="42">
        <v>0</v>
      </c>
      <c r="G31" s="56">
        <v>0</v>
      </c>
      <c r="H31" s="42">
        <v>0</v>
      </c>
      <c r="I31" s="90">
        <v>1200.76</v>
      </c>
      <c r="J31" s="41" t="s">
        <v>38</v>
      </c>
      <c r="O31" s="103"/>
    </row>
    <row r="32" spans="1:12" ht="15">
      <c r="A32" s="53"/>
      <c r="B32" s="34"/>
      <c r="C32" s="34"/>
      <c r="D32" s="34"/>
      <c r="E32" s="34"/>
      <c r="F32" s="34"/>
      <c r="G32" s="34"/>
      <c r="H32" s="34"/>
      <c r="I32" s="34"/>
      <c r="J32" s="34"/>
      <c r="L32" s="36"/>
    </row>
    <row r="33" spans="1:15" ht="15.75">
      <c r="A33" s="72" t="s">
        <v>50</v>
      </c>
      <c r="B33" s="22">
        <f aca="true" t="shared" si="4" ref="B33:H33">SUM(B34:B37)</f>
        <v>7520.123999999999</v>
      </c>
      <c r="C33" s="42">
        <f t="shared" si="4"/>
        <v>6676.1089999999995</v>
      </c>
      <c r="D33" s="42">
        <f t="shared" si="4"/>
        <v>215.089</v>
      </c>
      <c r="E33" s="42">
        <f t="shared" si="4"/>
        <v>347.406</v>
      </c>
      <c r="F33" s="42">
        <f t="shared" si="4"/>
        <v>9.013</v>
      </c>
      <c r="G33" s="42">
        <f t="shared" si="4"/>
        <v>129.466</v>
      </c>
      <c r="H33" s="42">
        <f t="shared" si="4"/>
        <v>143.041</v>
      </c>
      <c r="I33" s="32"/>
      <c r="J33" s="41"/>
      <c r="O33" s="103"/>
    </row>
    <row r="34" spans="1:11" ht="15">
      <c r="A34" s="53" t="s">
        <v>2</v>
      </c>
      <c r="B34" s="22">
        <f>SUM(C34:H34)</f>
        <v>3072.8199999999997</v>
      </c>
      <c r="C34" s="46">
        <v>2848.718</v>
      </c>
      <c r="D34" s="38">
        <v>215.089</v>
      </c>
      <c r="E34" s="38">
        <v>0</v>
      </c>
      <c r="F34" s="50">
        <v>9.013</v>
      </c>
      <c r="G34" s="75">
        <v>0</v>
      </c>
      <c r="H34" s="42">
        <v>0</v>
      </c>
      <c r="I34" s="32"/>
      <c r="J34" s="41"/>
      <c r="K34" s="38"/>
    </row>
    <row r="35" spans="1:15" ht="15">
      <c r="A35" s="53" t="s">
        <v>3</v>
      </c>
      <c r="B35" s="22">
        <f>SUM(C35:H35)</f>
        <v>258.575</v>
      </c>
      <c r="C35" s="46">
        <v>258.575</v>
      </c>
      <c r="D35">
        <v>0</v>
      </c>
      <c r="E35" s="38">
        <v>0</v>
      </c>
      <c r="F35" s="50">
        <v>0</v>
      </c>
      <c r="G35" s="75">
        <v>0</v>
      </c>
      <c r="H35" s="42">
        <v>0</v>
      </c>
      <c r="I35" s="32"/>
      <c r="J35" s="41"/>
      <c r="O35" s="103"/>
    </row>
    <row r="36" spans="1:15" ht="15">
      <c r="A36" s="53" t="s">
        <v>4</v>
      </c>
      <c r="B36" s="22">
        <f>SUM(C36:H36)</f>
        <v>4069.163</v>
      </c>
      <c r="C36" s="45">
        <f>1823.096+1666.453</f>
        <v>3489.549</v>
      </c>
      <c r="D36" s="38">
        <v>0</v>
      </c>
      <c r="E36" s="38">
        <v>340.67</v>
      </c>
      <c r="F36" s="50">
        <v>0</v>
      </c>
      <c r="G36" s="50">
        <v>112.493</v>
      </c>
      <c r="H36" s="50">
        <v>126.451</v>
      </c>
      <c r="I36" s="32"/>
      <c r="J36" s="41"/>
      <c r="O36" s="103"/>
    </row>
    <row r="37" spans="1:10" ht="15">
      <c r="A37" s="53" t="s">
        <v>5</v>
      </c>
      <c r="B37" s="22">
        <f>SUM(C37:H37)</f>
        <v>119.566</v>
      </c>
      <c r="C37" s="73">
        <f>55.885+23.382</f>
        <v>79.267</v>
      </c>
      <c r="D37" s="38">
        <v>0</v>
      </c>
      <c r="E37" s="38">
        <v>6.736</v>
      </c>
      <c r="F37" s="50">
        <v>0</v>
      </c>
      <c r="G37" s="50">
        <v>16.973</v>
      </c>
      <c r="H37" s="50">
        <v>16.59</v>
      </c>
      <c r="I37" s="32"/>
      <c r="J37" s="41"/>
    </row>
    <row r="38" spans="1:10" ht="15.75">
      <c r="A38" s="51" t="s">
        <v>6</v>
      </c>
      <c r="B38" s="22">
        <f>B39</f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32"/>
      <c r="J38" s="41"/>
    </row>
    <row r="39" spans="1:10" ht="15">
      <c r="A39" s="53" t="s">
        <v>8</v>
      </c>
      <c r="B39" s="22">
        <f>SUM(C39:H39)</f>
        <v>0</v>
      </c>
      <c r="C39" s="46">
        <v>0</v>
      </c>
      <c r="D39" s="38">
        <v>0</v>
      </c>
      <c r="E39" s="38">
        <v>0</v>
      </c>
      <c r="F39" s="42">
        <v>0</v>
      </c>
      <c r="G39" s="56">
        <v>0</v>
      </c>
      <c r="H39" s="42">
        <v>0</v>
      </c>
      <c r="I39" s="32"/>
      <c r="J39" s="41"/>
    </row>
    <row r="40" spans="1:10" ht="34.5" customHeight="1">
      <c r="A40" s="51" t="s">
        <v>26</v>
      </c>
      <c r="B40" s="44">
        <f aca="true" t="shared" si="5" ref="B40:H40">B33+B28+B23+B38+B17</f>
        <v>83415.70199999999</v>
      </c>
      <c r="C40" s="44">
        <f>C33+C28+C23+C38+C17</f>
        <v>78257.007</v>
      </c>
      <c r="D40" s="44">
        <f t="shared" si="5"/>
        <v>530.576</v>
      </c>
      <c r="E40" s="44">
        <f t="shared" si="5"/>
        <v>3832.836</v>
      </c>
      <c r="F40" s="44">
        <f t="shared" si="5"/>
        <v>38.597</v>
      </c>
      <c r="G40" s="44">
        <f t="shared" si="5"/>
        <v>129.466</v>
      </c>
      <c r="H40" s="44">
        <f t="shared" si="5"/>
        <v>627.22</v>
      </c>
      <c r="I40" s="4"/>
      <c r="J40" s="39"/>
    </row>
    <row r="41" spans="2:5" ht="16.5" customHeight="1">
      <c r="B41" s="36"/>
      <c r="C41" s="36"/>
      <c r="D41" s="76"/>
      <c r="E41" s="36"/>
    </row>
    <row r="42" spans="3:4" ht="12.75">
      <c r="C42" s="36"/>
      <c r="D42" s="36"/>
    </row>
  </sheetData>
  <sheetProtection/>
  <mergeCells count="5">
    <mergeCell ref="A1:I1"/>
    <mergeCell ref="A5:I5"/>
    <mergeCell ref="A8:A9"/>
    <mergeCell ref="B8:B9"/>
    <mergeCell ref="C8:H8"/>
  </mergeCells>
  <printOptions/>
  <pageMargins left="0.25" right="0.29" top="0.2" bottom="0.6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A51" sqref="A51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13" t="s">
        <v>48</v>
      </c>
      <c r="B1" s="113"/>
      <c r="C1" s="113"/>
      <c r="D1" s="113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5" t="s">
        <v>29</v>
      </c>
      <c r="B5" s="105"/>
      <c r="C5" s="105"/>
      <c r="D5" s="105"/>
      <c r="E5" s="3"/>
      <c r="F5" s="3"/>
      <c r="G5" s="3"/>
    </row>
    <row r="7" ht="15">
      <c r="A7" s="2" t="s">
        <v>53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4" t="s">
        <v>44</v>
      </c>
      <c r="B1" s="104"/>
      <c r="C1" s="104"/>
      <c r="D1" s="104"/>
      <c r="E1" s="12"/>
    </row>
    <row r="2" spans="1:4" ht="15">
      <c r="A2" s="2"/>
      <c r="B2" s="2"/>
      <c r="C2" s="2"/>
      <c r="D2" s="2"/>
    </row>
    <row r="3" spans="1:4" ht="15">
      <c r="A3" s="2" t="s">
        <v>54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14" t="s">
        <v>15</v>
      </c>
      <c r="B5" s="114"/>
      <c r="C5" s="114"/>
      <c r="D5" s="114"/>
      <c r="E5" s="16"/>
    </row>
    <row r="6" spans="1:5" ht="42" customHeight="1">
      <c r="A6" s="15" t="s">
        <v>21</v>
      </c>
      <c r="B6" s="17" t="str">
        <f>'Полезный отпуск'!B6</f>
        <v>май 2020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16" t="s">
        <v>14</v>
      </c>
      <c r="B8" s="116"/>
      <c r="C8" s="116" t="s">
        <v>18</v>
      </c>
      <c r="D8" s="116"/>
    </row>
    <row r="9" spans="1:4" ht="15">
      <c r="A9" s="47" t="s">
        <v>16</v>
      </c>
      <c r="B9" s="47" t="s">
        <v>17</v>
      </c>
      <c r="C9" s="47" t="s">
        <v>16</v>
      </c>
      <c r="D9" s="47" t="s">
        <v>17</v>
      </c>
    </row>
    <row r="10" spans="1:4" ht="15">
      <c r="A10" s="19">
        <f>'Полезный отпуск'!B40</f>
        <v>83415.70199999999</v>
      </c>
      <c r="B10" s="89">
        <v>176.564</v>
      </c>
      <c r="C10" s="18">
        <f>'Полезный отпуск'!B28</f>
        <v>37160.454000000005</v>
      </c>
      <c r="D10" s="19">
        <f>ROUND(C10/4937*12,3)</f>
        <v>90.323</v>
      </c>
    </row>
    <row r="11" spans="1:5" ht="12.75">
      <c r="A11" s="30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15"/>
      <c r="B23" s="115"/>
      <c r="C23" s="115"/>
      <c r="D23" s="115"/>
      <c r="E23" s="11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</row>
    <row r="25" spans="1:58" ht="153.75" customHeight="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5" sqref="C15:D15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17" t="s">
        <v>45</v>
      </c>
      <c r="B1" s="117"/>
      <c r="C1" s="117"/>
      <c r="D1" s="117"/>
    </row>
    <row r="2" spans="1:4" ht="15">
      <c r="A2" s="23"/>
      <c r="B2" s="23"/>
      <c r="C2" s="23"/>
      <c r="D2" s="23"/>
    </row>
    <row r="3" spans="1:4" ht="15">
      <c r="A3" s="23" t="s">
        <v>55</v>
      </c>
      <c r="B3" s="23"/>
      <c r="C3" s="23"/>
      <c r="D3" s="23"/>
    </row>
    <row r="4" spans="1:4" ht="15">
      <c r="A4" s="23"/>
      <c r="B4" s="23"/>
      <c r="C4" s="23"/>
      <c r="D4" s="23"/>
    </row>
    <row r="5" spans="1:4" ht="15">
      <c r="A5" s="23"/>
      <c r="B5" s="23"/>
      <c r="C5" s="23"/>
      <c r="D5" s="23"/>
    </row>
    <row r="6" spans="1:4" ht="15">
      <c r="A6" s="23"/>
      <c r="B6" s="23"/>
      <c r="C6" s="23"/>
      <c r="D6" s="23"/>
    </row>
    <row r="7" spans="1:4" ht="15">
      <c r="A7" s="23"/>
      <c r="B7" s="23"/>
      <c r="C7" s="23"/>
      <c r="D7" s="23"/>
    </row>
    <row r="8" spans="1:4" ht="15">
      <c r="A8" s="23"/>
      <c r="B8" s="23"/>
      <c r="C8" s="23"/>
      <c r="D8" s="23"/>
    </row>
    <row r="9" spans="1:4" ht="15">
      <c r="A9" s="23"/>
      <c r="B9" s="23"/>
      <c r="C9" s="23"/>
      <c r="D9" s="23"/>
    </row>
    <row r="10" spans="1:4" ht="15">
      <c r="A10" s="23"/>
      <c r="B10" s="23"/>
      <c r="C10" s="23"/>
      <c r="D10" s="23"/>
    </row>
    <row r="11" spans="1:4" ht="15" customHeight="1">
      <c r="A11" s="126" t="s">
        <v>32</v>
      </c>
      <c r="B11" s="126"/>
      <c r="C11" s="126"/>
      <c r="D11" s="126"/>
    </row>
    <row r="12" spans="1:4" ht="24" customHeight="1">
      <c r="A12" s="24" t="s">
        <v>21</v>
      </c>
      <c r="B12" s="25" t="str">
        <f>'Полезный отпуск'!B6</f>
        <v>май 2020 г.</v>
      </c>
      <c r="C12" s="23"/>
      <c r="D12" s="23"/>
    </row>
    <row r="13" spans="1:4" ht="15">
      <c r="A13" s="23"/>
      <c r="B13" s="23"/>
      <c r="C13" s="23"/>
      <c r="D13" s="23"/>
    </row>
    <row r="14" spans="1:4" ht="41.25" customHeight="1">
      <c r="A14" s="48" t="s">
        <v>27</v>
      </c>
      <c r="B14" s="49" t="s">
        <v>28</v>
      </c>
      <c r="C14" s="118" t="s">
        <v>12</v>
      </c>
      <c r="D14" s="119"/>
    </row>
    <row r="15" spans="1:6" ht="15">
      <c r="A15" s="48" t="s">
        <v>11</v>
      </c>
      <c r="B15" s="26" t="s">
        <v>11</v>
      </c>
      <c r="C15" s="120">
        <v>518.735</v>
      </c>
      <c r="D15" s="121"/>
      <c r="E15" s="128"/>
      <c r="F15" s="129"/>
    </row>
    <row r="16" spans="1:6" ht="15">
      <c r="A16" s="48" t="s">
        <v>31</v>
      </c>
      <c r="B16" s="26" t="s">
        <v>31</v>
      </c>
      <c r="C16" s="120">
        <v>0</v>
      </c>
      <c r="D16" s="121"/>
      <c r="E16" s="128"/>
      <c r="F16" s="129"/>
    </row>
    <row r="17" spans="1:6" ht="15">
      <c r="A17" s="48" t="s">
        <v>13</v>
      </c>
      <c r="B17" s="27" t="s">
        <v>13</v>
      </c>
      <c r="C17" s="120">
        <v>0</v>
      </c>
      <c r="D17" s="121"/>
      <c r="E17" s="128"/>
      <c r="F17" s="129"/>
    </row>
    <row r="18" spans="1:6" ht="15">
      <c r="A18" s="127" t="s">
        <v>22</v>
      </c>
      <c r="B18" s="127"/>
      <c r="C18" s="122">
        <f>SUM(C15:C17)</f>
        <v>518.735</v>
      </c>
      <c r="D18" s="123"/>
      <c r="E18" s="128"/>
      <c r="F18" s="129"/>
    </row>
    <row r="19" spans="1:5" ht="15">
      <c r="A19" s="28"/>
      <c r="B19" s="28"/>
      <c r="C19" s="29"/>
      <c r="D19" s="28"/>
      <c r="E19" s="8"/>
    </row>
    <row r="20" spans="1:4" ht="33" customHeight="1">
      <c r="A20" s="125" t="s">
        <v>42</v>
      </c>
      <c r="B20" s="125"/>
      <c r="C20" s="125"/>
      <c r="D20" s="125"/>
    </row>
    <row r="21" spans="1:4" ht="96.75" customHeight="1">
      <c r="A21" s="124" t="s">
        <v>47</v>
      </c>
      <c r="B21" s="124"/>
      <c r="C21" s="124"/>
      <c r="D21" s="124"/>
    </row>
    <row r="22" spans="1:4" ht="67.5" customHeight="1">
      <c r="A22" s="124" t="s">
        <v>46</v>
      </c>
      <c r="B22" s="124"/>
      <c r="C22" s="124"/>
      <c r="D22" s="124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21:D21"/>
    <mergeCell ref="A22:D22"/>
    <mergeCell ref="A20:D20"/>
    <mergeCell ref="A11:D11"/>
    <mergeCell ref="A18:B18"/>
    <mergeCell ref="E15:F18"/>
    <mergeCell ref="A1:D1"/>
    <mergeCell ref="C14:D14"/>
    <mergeCell ref="C15:D15"/>
    <mergeCell ref="C16:D16"/>
    <mergeCell ref="C17:D17"/>
    <mergeCell ref="C18:D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7" t="s">
        <v>10</v>
      </c>
      <c r="B1" s="117"/>
      <c r="C1" s="117"/>
      <c r="D1" s="117"/>
    </row>
    <row r="2" spans="1:4" ht="15">
      <c r="A2" s="23"/>
      <c r="B2" s="23"/>
      <c r="C2" s="23"/>
      <c r="D2" s="23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май 2020 г.</v>
      </c>
    </row>
    <row r="5" spans="1:4" ht="39" customHeight="1">
      <c r="A5" s="130" t="s">
        <v>56</v>
      </c>
      <c r="B5" s="130"/>
      <c r="C5" s="130"/>
      <c r="D5" s="130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Галстян Армен Норайрович</cp:lastModifiedBy>
  <cp:lastPrinted>2020-02-18T10:05:57Z</cp:lastPrinted>
  <dcterms:created xsi:type="dcterms:W3CDTF">2009-10-22T06:15:03Z</dcterms:created>
  <dcterms:modified xsi:type="dcterms:W3CDTF">2020-06-16T08:27:33Z</dcterms:modified>
  <cp:category/>
  <cp:version/>
  <cp:contentType/>
  <cp:contentStatus/>
</cp:coreProperties>
</file>