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отпуск'!$A$1:$E$41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<sst xmlns="http://schemas.openxmlformats.org/spreadsheetml/2006/main" count="93" uniqueCount="60">
  <si>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</si>
  <si>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</si>
  <si>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</si>
  <si>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</si>
  <si>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</si>
  <si>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</si>
  <si>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</si>
  <si>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</si>
  <si>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</si>
  <si>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</si>
  <si>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</si>
  <si>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</si>
  <si>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</si>
  <si>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</si>
  <si>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</si>
  <si>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</si>
  <si>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</si>
  <si>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</si>
  <si>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</si>
  <si>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</si>
  <si>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</si>
  <si>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</si>
  <si>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</si>
  <si>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</si>
  <si>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</si>
  <si>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</si>
  <si>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</si>
  <si>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</si>
  <si>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</si>
  <si>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</si>
  <si>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</si>
  <si>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</si>
  <si>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</si>
  <si>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</si>
  <si>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</si>
  <si>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</si>
  <si>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</si>
  <si>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</si>
  <si>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</si>
  <si>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</si>
  <si>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</si>
  <si>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</si>
  <si>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</si>
  <si>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ООО "Русэнергосбыт"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</si>
  <si>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</si>
  <si>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</si>
  <si>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</si>
  <si>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</si>
  <si>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</si>
  <si>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</si>
  <si>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</si>
  <si>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</si>
  <si>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</si>
  <si>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</si>
  <si>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</si>
  <si>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</si>
  <si>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</si>
  <si>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</si>
  <si>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 xml:space="preserve"> октябрь 2020 г.</t>
  </si>
  <si>
    <t>760,62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</si>
</sst>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4"/>
      <color indexed="10"/>
      <name val="Times New Roman"/>
      <family val="1"/>
    </font>
    <font>
      <b/>
      <sz val="10"/>
      <color indexed="30"/>
      <name val="Arial Cyr"/>
      <family val="0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4"/>
      <color rgb="FFFF0000"/>
      <name val="Times New Roman"/>
      <family val="1"/>
    </font>
    <font>
      <b/>
      <sz val="10"/>
      <color rgb="FF0070C0"/>
      <name val="Arial Cyr"/>
      <family val="0"/>
    </font>
    <font>
      <b/>
      <sz val="12"/>
      <color rgb="FF0070C0"/>
      <name val="Arial Cyr"/>
      <family val="0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4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4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5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5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5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5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5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5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5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5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5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6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7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8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80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1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2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3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4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6" fontId="4" fillId="3" borderId="19">
      <alignment wrapText="1"/>
      <protection/>
    </xf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6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7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8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2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54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3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56" borderId="0" xfId="0" applyFill="1" applyAlignment="1">
      <alignment/>
    </xf>
    <xf numFmtId="174" fontId="93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3" fillId="0" borderId="19" xfId="0" applyNumberFormat="1" applyFont="1" applyFill="1" applyBorder="1" applyAlignment="1" applyProtection="1">
      <alignment/>
      <protection locked="0"/>
    </xf>
    <xf numFmtId="174" fontId="93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3" fillId="0" borderId="19" xfId="0" applyNumberFormat="1" applyFont="1" applyBorder="1" applyAlignment="1" applyProtection="1">
      <alignment horizontal="right"/>
      <protection locked="0"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3" fillId="56" borderId="19" xfId="0" applyNumberFormat="1" applyFont="1" applyFill="1" applyBorder="1" applyAlignment="1">
      <alignment/>
    </xf>
    <xf numFmtId="174" fontId="93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0" fontId="94" fillId="0" borderId="19" xfId="0" applyFont="1" applyBorder="1" applyAlignment="1" applyProtection="1">
      <alignment/>
      <protection locked="0"/>
    </xf>
    <xf numFmtId="2" fontId="94" fillId="0" borderId="19" xfId="0" applyNumberFormat="1" applyFont="1" applyFill="1" applyBorder="1" applyAlignment="1" applyProtection="1">
      <alignment/>
      <protection locked="0"/>
    </xf>
    <xf numFmtId="0" fontId="94" fillId="56" borderId="19" xfId="0" applyFont="1" applyFill="1" applyBorder="1" applyAlignment="1">
      <alignment/>
    </xf>
    <xf numFmtId="2" fontId="94" fillId="56" borderId="19" xfId="0" applyNumberFormat="1" applyFont="1" applyFill="1" applyBorder="1" applyAlignment="1">
      <alignment/>
    </xf>
    <xf numFmtId="0" fontId="94" fillId="56" borderId="19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>
      <alignment/>
    </xf>
    <xf numFmtId="174" fontId="83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174" fontId="6" fillId="0" borderId="19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74" fontId="6" fillId="0" borderId="19" xfId="0" applyNumberFormat="1" applyFont="1" applyBorder="1" applyAlignment="1" applyProtection="1">
      <alignment horizontal="center" vertical="center"/>
      <protection locked="0"/>
    </xf>
    <xf numFmtId="177" fontId="3" fillId="57" borderId="31" xfId="0" applyNumberFormat="1" applyFont="1" applyFill="1" applyBorder="1" applyAlignment="1">
      <alignment horizontal="center" vertical="center" wrapText="1"/>
    </xf>
    <xf numFmtId="4" fontId="95" fillId="0" borderId="19" xfId="0" applyNumberFormat="1" applyFont="1" applyBorder="1" applyAlignment="1">
      <alignment horizontal="center" vertical="center" wrapText="1"/>
    </xf>
    <xf numFmtId="0" fontId="3" fillId="56" borderId="19" xfId="0" applyFont="1" applyFill="1" applyBorder="1" applyAlignment="1">
      <alignment wrapText="1"/>
    </xf>
    <xf numFmtId="4" fontId="0" fillId="56" borderId="0" xfId="0" applyNumberFormat="1" applyFill="1" applyAlignment="1">
      <alignment/>
    </xf>
    <xf numFmtId="0" fontId="5" fillId="56" borderId="19" xfId="0" applyFont="1" applyFill="1" applyBorder="1" applyAlignment="1">
      <alignment horizontal="left" wrapText="1"/>
    </xf>
    <xf numFmtId="4" fontId="6" fillId="56" borderId="19" xfId="0" applyNumberFormat="1" applyFont="1" applyFill="1" applyBorder="1" applyAlignment="1" applyProtection="1">
      <alignment/>
      <protection locked="0"/>
    </xf>
    <xf numFmtId="0" fontId="6" fillId="56" borderId="19" xfId="0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 applyProtection="1">
      <alignment horizontal="right"/>
      <protection locked="0"/>
    </xf>
    <xf numFmtId="2" fontId="5" fillId="56" borderId="19" xfId="0" applyNumberFormat="1" applyFont="1" applyFill="1" applyBorder="1" applyAlignment="1" applyProtection="1">
      <alignment horizontal="right"/>
      <protection locked="0"/>
    </xf>
    <xf numFmtId="174" fontId="93" fillId="56" borderId="19" xfId="0" applyNumberFormat="1" applyFont="1" applyFill="1" applyBorder="1" applyAlignment="1" applyProtection="1">
      <alignment horizontal="right"/>
      <protection locked="0"/>
    </xf>
    <xf numFmtId="0" fontId="5" fillId="56" borderId="19" xfId="0" applyFont="1" applyFill="1" applyBorder="1" applyAlignment="1" applyProtection="1">
      <alignment horizontal="center"/>
      <protection locked="0"/>
    </xf>
    <xf numFmtId="174" fontId="3" fillId="58" borderId="19" xfId="0" applyNumberFormat="1" applyFont="1" applyFill="1" applyBorder="1" applyAlignment="1">
      <alignment/>
    </xf>
    <xf numFmtId="0" fontId="94" fillId="58" borderId="19" xfId="0" applyFont="1" applyFill="1" applyBorder="1" applyAlignment="1">
      <alignment/>
    </xf>
    <xf numFmtId="0" fontId="5" fillId="58" borderId="19" xfId="0" applyFont="1" applyFill="1" applyBorder="1" applyAlignment="1">
      <alignment horizontal="center"/>
    </xf>
    <xf numFmtId="174" fontId="3" fillId="58" borderId="19" xfId="0" applyNumberFormat="1" applyFont="1" applyFill="1" applyBorder="1" applyAlignment="1" applyProtection="1">
      <alignment horizontal="right" vertical="center" wrapText="1"/>
      <protection/>
    </xf>
    <xf numFmtId="0" fontId="96" fillId="58" borderId="19" xfId="0" applyFont="1" applyFill="1" applyBorder="1" applyAlignment="1" applyProtection="1">
      <alignment horizontal="right" vertical="center" wrapText="1"/>
      <protection/>
    </xf>
    <xf numFmtId="0" fontId="4" fillId="58" borderId="19" xfId="0" applyFont="1" applyFill="1" applyBorder="1" applyAlignment="1" applyProtection="1">
      <alignment horizontal="right" vertical="center" wrapText="1"/>
      <protection/>
    </xf>
    <xf numFmtId="0" fontId="4" fillId="56" borderId="19" xfId="0" applyFont="1" applyFill="1" applyBorder="1" applyAlignment="1" applyProtection="1">
      <alignment horizontal="left" vertical="center" wrapText="1"/>
      <protection/>
    </xf>
    <xf numFmtId="174" fontId="3" fillId="58" borderId="19" xfId="0" applyNumberFormat="1" applyFont="1" applyFill="1" applyBorder="1" applyAlignment="1" applyProtection="1">
      <alignment horizontal="right"/>
      <protection locked="0"/>
    </xf>
    <xf numFmtId="0" fontId="67" fillId="58" borderId="19" xfId="0" applyFont="1" applyFill="1" applyBorder="1" applyAlignment="1" applyProtection="1">
      <alignment/>
      <protection locked="0"/>
    </xf>
    <xf numFmtId="0" fontId="3" fillId="58" borderId="19" xfId="0" applyFont="1" applyFill="1" applyBorder="1" applyAlignment="1" applyProtection="1">
      <alignment horizontal="center"/>
      <protection locked="0"/>
    </xf>
    <xf numFmtId="0" fontId="5" fillId="56" borderId="0" xfId="0" applyFont="1" applyFill="1" applyAlignment="1">
      <alignment/>
    </xf>
    <xf numFmtId="174" fontId="5" fillId="56" borderId="0" xfId="0" applyNumberFormat="1" applyFont="1" applyFill="1" applyAlignment="1">
      <alignment/>
    </xf>
    <xf numFmtId="174" fontId="3" fillId="56" borderId="19" xfId="0" applyNumberFormat="1" applyFont="1" applyFill="1" applyBorder="1" applyAlignment="1">
      <alignment horizontal="center"/>
    </xf>
    <xf numFmtId="174" fontId="5" fillId="56" borderId="19" xfId="0" applyNumberFormat="1" applyFont="1" applyFill="1" applyBorder="1" applyAlignment="1" applyProtection="1">
      <alignment/>
      <protection locked="0"/>
    </xf>
    <xf numFmtId="174" fontId="3" fillId="56" borderId="19" xfId="0" applyNumberFormat="1" applyFont="1" applyFill="1" applyBorder="1" applyAlignment="1" applyProtection="1">
      <alignment horizontal="right" vertical="center" wrapText="1"/>
      <protection/>
    </xf>
    <xf numFmtId="0" fontId="4" fillId="59" borderId="19" xfId="0" applyFont="1" applyFill="1" applyBorder="1" applyAlignment="1" applyProtection="1">
      <alignment horizontal="left" vertical="center" wrapText="1"/>
      <protection/>
    </xf>
    <xf numFmtId="174" fontId="3" fillId="60" borderId="19" xfId="0" applyNumberFormat="1" applyFont="1" applyFill="1" applyBorder="1" applyAlignment="1">
      <alignment/>
    </xf>
    <xf numFmtId="0" fontId="5" fillId="58" borderId="19" xfId="0" applyFont="1" applyFill="1" applyBorder="1" applyAlignment="1">
      <alignment horizontal="left" wrapText="1"/>
    </xf>
    <xf numFmtId="174" fontId="3" fillId="58" borderId="19" xfId="0" applyNumberFormat="1" applyFont="1" applyFill="1" applyBorder="1" applyAlignment="1" applyProtection="1">
      <alignment/>
      <protection locked="0"/>
    </xf>
    <xf numFmtId="0" fontId="97" fillId="58" borderId="19" xfId="0" applyFont="1" applyFill="1" applyBorder="1" applyAlignment="1">
      <alignment/>
    </xf>
    <xf numFmtId="0" fontId="3" fillId="58" borderId="19" xfId="0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Q44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42" sqref="C42:I43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56" customWidth="1"/>
    <col min="6" max="6" width="16.375" style="0" customWidth="1"/>
    <col min="7" max="7" width="19.00390625" style="0" customWidth="1"/>
    <col min="8" max="8" width="19.625" style="0" customWidth="1"/>
    <col min="9" max="9" width="21.25390625" style="0" customWidth="1"/>
    <col min="10" max="10" width="13.375" style="0" customWidth="1"/>
    <col min="11" max="11" width="4.75390625" style="0" customWidth="1"/>
    <col min="12" max="12" width="13.375" style="0" customWidth="1"/>
    <col min="13" max="13" width="8.00390625" style="0" customWidth="1"/>
    <col min="14" max="14" width="11.25390625" style="0" customWidth="1"/>
    <col min="15" max="15" width="12.875" style="0" customWidth="1"/>
    <col min="16" max="31" width="7.75390625" style="0" customWidth="1"/>
  </cols>
  <sheetData>
    <row r="1" spans="1:9" ht="36" customHeight="1">
      <c r="A1" s="127" t="s">
        <v>57</v>
      </c>
      <c r="B1" s="127"/>
      <c r="C1" s="127"/>
      <c r="D1" s="127"/>
      <c r="E1" s="127"/>
      <c r="F1" s="127"/>
      <c r="G1" s="127"/>
      <c r="H1" s="127"/>
      <c r="I1" s="127"/>
    </row>
    <row r="2" spans="1:9" ht="9.75" customHeight="1" hidden="1">
      <c r="A2" s="2"/>
      <c r="B2" s="2"/>
      <c r="C2" s="2"/>
      <c r="D2" s="2"/>
      <c r="E2" s="116"/>
      <c r="F2" s="2"/>
      <c r="G2" s="2"/>
      <c r="H2" s="2"/>
      <c r="I2" s="2"/>
    </row>
    <row r="3" spans="1:9" ht="15">
      <c r="A3" s="2" t="s">
        <v>52</v>
      </c>
      <c r="B3" s="2"/>
      <c r="C3" s="2"/>
      <c r="D3" s="2"/>
      <c r="E3" s="116"/>
      <c r="F3" s="2"/>
      <c r="G3" s="2"/>
      <c r="H3" s="2"/>
      <c r="I3" s="2"/>
    </row>
    <row r="4" spans="1:9" ht="0.75" customHeight="1">
      <c r="A4" s="2"/>
      <c r="B4" s="2"/>
      <c r="C4" s="2"/>
      <c r="D4" s="2"/>
      <c r="E4" s="116"/>
      <c r="F4" s="2"/>
      <c r="G4" s="2"/>
      <c r="H4" s="2"/>
      <c r="I4" s="2"/>
    </row>
    <row r="5" spans="1:9" ht="17.25" customHeight="1">
      <c r="A5" s="128" t="s">
        <v>30</v>
      </c>
      <c r="B5" s="128"/>
      <c r="C5" s="128"/>
      <c r="D5" s="128"/>
      <c r="E5" s="128"/>
      <c r="F5" s="128"/>
      <c r="G5" s="128"/>
      <c r="H5" s="128"/>
      <c r="I5" s="128"/>
    </row>
    <row r="6" spans="1:9" ht="19.5" customHeight="1">
      <c r="A6" s="15" t="s">
        <v>21</v>
      </c>
      <c r="B6" s="32" t="s">
        <v>58</v>
      </c>
      <c r="C6" s="2"/>
      <c r="D6" s="34"/>
      <c r="E6" s="117"/>
      <c r="F6" s="2"/>
      <c r="G6" s="2"/>
      <c r="H6" s="2"/>
      <c r="I6" s="72"/>
    </row>
    <row r="7" spans="1:9" ht="17.25" customHeight="1">
      <c r="A7" s="2"/>
      <c r="B7" s="2"/>
      <c r="C7" s="34"/>
      <c r="D7" s="34"/>
      <c r="E7" s="117"/>
      <c r="F7" s="34"/>
      <c r="G7" s="34"/>
      <c r="H7" s="34"/>
      <c r="I7" s="2"/>
    </row>
    <row r="8" spans="1:10" s="56" customFormat="1" ht="15" customHeight="1">
      <c r="A8" s="129" t="s">
        <v>0</v>
      </c>
      <c r="B8" s="131" t="s">
        <v>23</v>
      </c>
      <c r="C8" s="133" t="s">
        <v>24</v>
      </c>
      <c r="D8" s="134"/>
      <c r="E8" s="134"/>
      <c r="F8" s="134"/>
      <c r="G8" s="134"/>
      <c r="H8" s="135"/>
      <c r="I8" s="77" t="s">
        <v>1</v>
      </c>
      <c r="J8" s="78"/>
    </row>
    <row r="9" spans="1:10" s="56" customFormat="1" ht="87.75" customHeight="1">
      <c r="A9" s="130"/>
      <c r="B9" s="132"/>
      <c r="C9" s="90" t="s">
        <v>49</v>
      </c>
      <c r="D9" s="90" t="s">
        <v>43</v>
      </c>
      <c r="E9" s="95" t="s">
        <v>20</v>
      </c>
      <c r="F9" s="90" t="s">
        <v>36</v>
      </c>
      <c r="G9" s="90" t="s">
        <v>41</v>
      </c>
      <c r="H9" s="90" t="s">
        <v>51</v>
      </c>
      <c r="I9" s="66" t="s">
        <v>37</v>
      </c>
      <c r="J9" s="66" t="s">
        <v>39</v>
      </c>
    </row>
    <row r="10" spans="1:10" s="69" customFormat="1" ht="31.5">
      <c r="A10" s="67" t="s">
        <v>25</v>
      </c>
      <c r="B10" s="68">
        <f>B24+B25+B26+B27+B17+B34+B35+B36+B37</f>
        <v>59231.955999999984</v>
      </c>
      <c r="C10" s="68">
        <f>C24+C25+C26+C27+C17</f>
        <v>50002.203</v>
      </c>
      <c r="D10" s="68">
        <f>D24+D25+D26+D27+D17</f>
        <v>382.233</v>
      </c>
      <c r="E10" s="118">
        <f>E24+E25+E26+E27+E17</f>
        <v>3026.7829999999967</v>
      </c>
      <c r="F10" s="68">
        <f>F24+F25+F26+F27+F17</f>
        <v>40.362</v>
      </c>
      <c r="G10" s="68">
        <f>G24+G25+G26+G27+G17</f>
        <v>0</v>
      </c>
      <c r="H10" s="68">
        <f>H24+H25+H26+H27+H17+H28</f>
        <v>589.8699999999999</v>
      </c>
      <c r="I10" s="38"/>
      <c r="J10" s="38"/>
    </row>
    <row r="11" spans="1:10" ht="12.75">
      <c r="A11" s="51" t="s">
        <v>33</v>
      </c>
      <c r="B11" s="33"/>
      <c r="C11" s="33"/>
      <c r="D11" s="33"/>
      <c r="E11" s="121"/>
      <c r="F11" s="33"/>
      <c r="G11" s="33"/>
      <c r="H11" s="33"/>
      <c r="I11" s="33"/>
      <c r="J11" s="33"/>
    </row>
    <row r="12" spans="1:10" ht="31.5" customHeight="1">
      <c r="A12" s="123" t="s">
        <v>40</v>
      </c>
      <c r="B12" s="124">
        <f>SUM(B13:B16)</f>
        <v>15.218</v>
      </c>
      <c r="C12" s="124">
        <f aca="true" t="shared" si="0" ref="C12:H12">SUM(C13:C16)</f>
        <v>12.247</v>
      </c>
      <c r="D12" s="124">
        <f t="shared" si="0"/>
        <v>0</v>
      </c>
      <c r="E12" s="124">
        <f t="shared" si="0"/>
        <v>2.8680000000000003</v>
      </c>
      <c r="F12" s="124">
        <f t="shared" si="0"/>
        <v>0.062</v>
      </c>
      <c r="G12" s="124">
        <f t="shared" si="0"/>
        <v>0</v>
      </c>
      <c r="H12" s="124">
        <f t="shared" si="0"/>
        <v>0.041</v>
      </c>
      <c r="I12" s="126"/>
      <c r="J12" s="126"/>
    </row>
    <row r="13" spans="1:13" ht="15">
      <c r="A13" s="52" t="s">
        <v>2</v>
      </c>
      <c r="B13" s="21">
        <f>SUM(C13:H13)</f>
        <v>2.3179999999999996</v>
      </c>
      <c r="C13" s="30">
        <v>2.256</v>
      </c>
      <c r="D13" s="39">
        <v>0</v>
      </c>
      <c r="E13" s="80">
        <v>0</v>
      </c>
      <c r="F13" s="57">
        <v>0.062</v>
      </c>
      <c r="G13" s="53">
        <v>0</v>
      </c>
      <c r="H13" s="21">
        <v>0</v>
      </c>
      <c r="I13" s="82">
        <v>1029174.9600000001</v>
      </c>
      <c r="J13" s="86">
        <v>71690.66</v>
      </c>
      <c r="M13" s="61"/>
    </row>
    <row r="14" spans="1:17" s="61" customFormat="1" ht="15">
      <c r="A14" s="52" t="s">
        <v>3</v>
      </c>
      <c r="B14" s="21">
        <f>SUM(C14:H14)</f>
        <v>0</v>
      </c>
      <c r="C14" s="30">
        <v>0</v>
      </c>
      <c r="D14" s="59">
        <v>0</v>
      </c>
      <c r="E14" s="119">
        <v>0</v>
      </c>
      <c r="F14" s="58">
        <v>0</v>
      </c>
      <c r="G14" s="64">
        <v>0</v>
      </c>
      <c r="H14" s="58">
        <v>0</v>
      </c>
      <c r="I14" s="83">
        <v>1213132.5999999999</v>
      </c>
      <c r="J14" s="60" t="s">
        <v>38</v>
      </c>
      <c r="N14"/>
      <c r="O14"/>
      <c r="P14"/>
      <c r="Q14"/>
    </row>
    <row r="15" spans="1:13" ht="15.75">
      <c r="A15" s="52" t="s">
        <v>4</v>
      </c>
      <c r="B15" s="21">
        <f>SUM(C15:H15)</f>
        <v>12.478</v>
      </c>
      <c r="C15" s="30">
        <f>0.997+8.632</f>
        <v>9.629</v>
      </c>
      <c r="D15" s="21">
        <v>0</v>
      </c>
      <c r="E15" s="80">
        <v>2.849</v>
      </c>
      <c r="F15" s="21">
        <v>0</v>
      </c>
      <c r="G15" s="53">
        <v>0</v>
      </c>
      <c r="H15" s="21">
        <v>0</v>
      </c>
      <c r="I15" s="82">
        <v>1378986.95</v>
      </c>
      <c r="J15" s="40" t="s">
        <v>38</v>
      </c>
      <c r="L15" s="87"/>
      <c r="M15" s="61"/>
    </row>
    <row r="16" spans="1:13" ht="15.75">
      <c r="A16" s="52" t="s">
        <v>5</v>
      </c>
      <c r="B16" s="21">
        <f>SUM(C16:H16)</f>
        <v>0.422</v>
      </c>
      <c r="C16" s="30">
        <f>0.188+0.174</f>
        <v>0.362</v>
      </c>
      <c r="D16" s="21">
        <v>0</v>
      </c>
      <c r="E16" s="80">
        <v>0.019</v>
      </c>
      <c r="F16" s="21">
        <v>0</v>
      </c>
      <c r="G16" s="53">
        <v>0</v>
      </c>
      <c r="H16" s="79">
        <v>0.041</v>
      </c>
      <c r="I16" s="82">
        <v>1117022.9</v>
      </c>
      <c r="J16" s="40" t="s">
        <v>38</v>
      </c>
      <c r="L16" s="87"/>
      <c r="M16" s="61"/>
    </row>
    <row r="17" spans="1:13" ht="30.75">
      <c r="A17" s="123" t="s">
        <v>34</v>
      </c>
      <c r="B17" s="124">
        <f>SUM(B18:B21)</f>
        <v>10126.726999999999</v>
      </c>
      <c r="C17" s="124">
        <f aca="true" t="shared" si="1" ref="C17:H17">SUM(C18:C21)</f>
        <v>8140.1539999999995</v>
      </c>
      <c r="D17" s="124">
        <f t="shared" si="1"/>
        <v>0</v>
      </c>
      <c r="E17" s="124">
        <f t="shared" si="1"/>
        <v>1925.127</v>
      </c>
      <c r="F17" s="124">
        <f t="shared" si="1"/>
        <v>40.362</v>
      </c>
      <c r="G17" s="124">
        <f t="shared" si="1"/>
        <v>0</v>
      </c>
      <c r="H17" s="124">
        <f t="shared" si="1"/>
        <v>21.084</v>
      </c>
      <c r="I17" s="125"/>
      <c r="J17" s="126"/>
      <c r="L17" s="87"/>
      <c r="M17" s="61"/>
    </row>
    <row r="18" spans="1:13" ht="18.75">
      <c r="A18" s="52" t="s">
        <v>2</v>
      </c>
      <c r="B18" s="21">
        <f>SUM(C18:H18)</f>
        <v>1453.7710000000002</v>
      </c>
      <c r="C18" s="57">
        <v>1413.409</v>
      </c>
      <c r="D18" s="21">
        <v>0</v>
      </c>
      <c r="E18" s="80">
        <v>0</v>
      </c>
      <c r="F18" s="91">
        <v>40.362</v>
      </c>
      <c r="G18" s="53">
        <v>0</v>
      </c>
      <c r="H18" s="21">
        <v>0</v>
      </c>
      <c r="I18" s="84">
        <v>141.49</v>
      </c>
      <c r="J18" s="96" t="s">
        <v>59</v>
      </c>
      <c r="L18" s="87"/>
      <c r="M18" s="61"/>
    </row>
    <row r="19" spans="1:16" s="61" customFormat="1" ht="15.75">
      <c r="A19" s="52" t="s">
        <v>3</v>
      </c>
      <c r="B19" s="58">
        <f>SUM(C19:H19)</f>
        <v>0</v>
      </c>
      <c r="C19" s="62">
        <v>0</v>
      </c>
      <c r="D19" s="58">
        <v>0</v>
      </c>
      <c r="E19" s="119">
        <v>0</v>
      </c>
      <c r="F19" s="21">
        <v>0</v>
      </c>
      <c r="G19" s="64">
        <v>0</v>
      </c>
      <c r="H19" s="58">
        <v>0</v>
      </c>
      <c r="I19" s="85">
        <v>180.79999999999998</v>
      </c>
      <c r="J19" s="60" t="s">
        <v>38</v>
      </c>
      <c r="L19" s="87"/>
      <c r="N19"/>
      <c r="O19" s="92"/>
      <c r="P19"/>
    </row>
    <row r="20" spans="1:15" ht="15.75">
      <c r="A20" s="52" t="s">
        <v>4</v>
      </c>
      <c r="B20" s="21">
        <f>SUM(C20:H20)</f>
        <v>8402.137999999999</v>
      </c>
      <c r="C20" s="30">
        <f>649.319+5840.144</f>
        <v>6489.463</v>
      </c>
      <c r="D20" s="21">
        <v>0</v>
      </c>
      <c r="E20" s="80">
        <v>1912.675</v>
      </c>
      <c r="F20" s="21">
        <v>0</v>
      </c>
      <c r="G20" s="53">
        <v>0</v>
      </c>
      <c r="H20" s="21">
        <v>0</v>
      </c>
      <c r="I20" s="84">
        <v>365.53999999999996</v>
      </c>
      <c r="J20" s="40" t="s">
        <v>38</v>
      </c>
      <c r="L20" s="87"/>
      <c r="M20" s="61"/>
      <c r="O20" s="93"/>
    </row>
    <row r="21" spans="1:13" ht="15.75">
      <c r="A21" s="52" t="s">
        <v>5</v>
      </c>
      <c r="B21" s="21">
        <f>SUM(C21:H21)</f>
        <v>270.818</v>
      </c>
      <c r="C21" s="30">
        <f>122.567+114.715</f>
        <v>237.28199999999998</v>
      </c>
      <c r="D21" s="21">
        <v>0</v>
      </c>
      <c r="E21" s="79">
        <v>12.452</v>
      </c>
      <c r="F21" s="21">
        <v>0</v>
      </c>
      <c r="G21" s="53">
        <v>0</v>
      </c>
      <c r="H21" s="79">
        <v>21.084</v>
      </c>
      <c r="I21" s="84">
        <v>533.25</v>
      </c>
      <c r="J21" s="40" t="s">
        <v>38</v>
      </c>
      <c r="L21" s="87"/>
      <c r="M21" s="61"/>
    </row>
    <row r="22" spans="1:15" ht="15.75">
      <c r="A22" s="65"/>
      <c r="B22" s="21"/>
      <c r="C22" s="30"/>
      <c r="D22" s="21"/>
      <c r="E22" s="79"/>
      <c r="F22" s="21"/>
      <c r="G22" s="53"/>
      <c r="H22" s="63"/>
      <c r="I22" s="84"/>
      <c r="J22" s="40"/>
      <c r="L22" s="88"/>
      <c r="M22" s="61"/>
      <c r="O22" s="93"/>
    </row>
    <row r="23" spans="1:16" s="76" customFormat="1" ht="15.75">
      <c r="A23" s="75" t="s">
        <v>35</v>
      </c>
      <c r="B23" s="109">
        <f aca="true" t="shared" si="2" ref="B23:H23">SUM(B24:B27)</f>
        <v>43907.30899999999</v>
      </c>
      <c r="C23" s="109">
        <f t="shared" si="2"/>
        <v>41862.049</v>
      </c>
      <c r="D23" s="109">
        <f t="shared" si="2"/>
        <v>382.233</v>
      </c>
      <c r="E23" s="120">
        <f t="shared" si="2"/>
        <v>1101.6559999999965</v>
      </c>
      <c r="F23" s="109">
        <f t="shared" si="2"/>
        <v>0</v>
      </c>
      <c r="G23" s="109">
        <f t="shared" si="2"/>
        <v>0</v>
      </c>
      <c r="H23" s="109">
        <f t="shared" si="2"/>
        <v>561.371</v>
      </c>
      <c r="I23" s="110"/>
      <c r="J23" s="111"/>
      <c r="L23" s="87"/>
      <c r="M23" s="61"/>
      <c r="N23"/>
      <c r="P23"/>
    </row>
    <row r="24" spans="1:15" ht="15.75">
      <c r="A24" s="52" t="s">
        <v>2</v>
      </c>
      <c r="B24" s="21">
        <f>SUM(C24:H24)</f>
        <v>-34788.191</v>
      </c>
      <c r="C24" s="74">
        <f>1467.036+5510.151-C18</f>
        <v>5563.778</v>
      </c>
      <c r="D24" s="36">
        <f>264.284-D18</f>
        <v>264.284</v>
      </c>
      <c r="E24" s="74">
        <f>-40616.253-E18</f>
        <v>-40616.253</v>
      </c>
      <c r="F24" s="36">
        <f>40.362-F18</f>
        <v>0</v>
      </c>
      <c r="G24" s="54">
        <v>0</v>
      </c>
      <c r="H24" s="42">
        <v>0</v>
      </c>
      <c r="I24" s="82">
        <v>2189.86</v>
      </c>
      <c r="J24" s="40" t="s">
        <v>38</v>
      </c>
      <c r="L24" s="88"/>
      <c r="M24" s="61"/>
      <c r="N24" s="89"/>
      <c r="O24" s="93"/>
    </row>
    <row r="25" spans="1:15" ht="15">
      <c r="A25" s="52" t="s">
        <v>3</v>
      </c>
      <c r="B25" s="81">
        <f>SUM(C25:H25)</f>
        <v>940.7</v>
      </c>
      <c r="C25" s="74">
        <f>926.731-C19</f>
        <v>926.731</v>
      </c>
      <c r="D25" s="36">
        <f>13.969-D19</f>
        <v>13.969</v>
      </c>
      <c r="E25" s="74">
        <v>0</v>
      </c>
      <c r="F25" s="41">
        <v>0</v>
      </c>
      <c r="G25" s="55">
        <v>0</v>
      </c>
      <c r="H25" s="41">
        <v>0</v>
      </c>
      <c r="I25" s="82">
        <v>2350.75</v>
      </c>
      <c r="J25" s="40" t="s">
        <v>38</v>
      </c>
      <c r="L25" s="35"/>
      <c r="M25" s="61"/>
      <c r="N25" s="89"/>
      <c r="O25" s="93"/>
    </row>
    <row r="26" spans="1:14" ht="15">
      <c r="A26" s="52" t="s">
        <v>4</v>
      </c>
      <c r="B26" s="81">
        <f>SUM(C26:H26)</f>
        <v>71255.91399999999</v>
      </c>
      <c r="C26" s="74">
        <f>18533.334+17281.73-C20</f>
        <v>29325.601</v>
      </c>
      <c r="D26" s="36">
        <f>60.057-D20</f>
        <v>60.057</v>
      </c>
      <c r="E26" s="74">
        <f>43295.643-E20</f>
        <v>41382.96799999999</v>
      </c>
      <c r="F26" s="41">
        <v>0</v>
      </c>
      <c r="G26" s="36">
        <v>0</v>
      </c>
      <c r="H26" s="49">
        <v>487.288</v>
      </c>
      <c r="I26" s="82">
        <v>2843.28</v>
      </c>
      <c r="J26" s="40" t="s">
        <v>38</v>
      </c>
      <c r="L26" s="35"/>
      <c r="M26" s="61"/>
      <c r="N26" s="89"/>
    </row>
    <row r="27" spans="1:15" ht="15">
      <c r="A27" s="52" t="s">
        <v>5</v>
      </c>
      <c r="B27" s="81">
        <f>SUM(C27:H27)</f>
        <v>6498.885999999999</v>
      </c>
      <c r="C27" s="74">
        <f>2151.461+4131.76-C21</f>
        <v>6045.938999999999</v>
      </c>
      <c r="D27" s="36">
        <f>43.923-D21</f>
        <v>43.923</v>
      </c>
      <c r="E27" s="74">
        <f>347.393-E21</f>
        <v>334.941</v>
      </c>
      <c r="F27" s="41">
        <v>0</v>
      </c>
      <c r="G27" s="36">
        <v>0</v>
      </c>
      <c r="H27" s="49">
        <f>95.167-H21</f>
        <v>74.083</v>
      </c>
      <c r="I27" s="82">
        <v>3653.5</v>
      </c>
      <c r="J27" s="40" t="s">
        <v>38</v>
      </c>
      <c r="M27" s="61"/>
      <c r="N27" s="89"/>
      <c r="O27" s="93"/>
    </row>
    <row r="28" spans="1:15" s="56" customFormat="1" ht="15.75">
      <c r="A28" s="97" t="s">
        <v>6</v>
      </c>
      <c r="B28" s="106">
        <f aca="true" t="shared" si="3" ref="B28:H28">B29+B30+B31</f>
        <v>34954.025</v>
      </c>
      <c r="C28" s="106">
        <f t="shared" si="3"/>
        <v>33891.474</v>
      </c>
      <c r="D28" s="106">
        <f t="shared" si="3"/>
        <v>125.499</v>
      </c>
      <c r="E28" s="106">
        <f t="shared" si="3"/>
        <v>929.637</v>
      </c>
      <c r="F28" s="106">
        <f t="shared" si="3"/>
        <v>0</v>
      </c>
      <c r="G28" s="106">
        <f t="shared" si="3"/>
        <v>0</v>
      </c>
      <c r="H28" s="106">
        <f t="shared" si="3"/>
        <v>7.415</v>
      </c>
      <c r="I28" s="107"/>
      <c r="J28" s="108"/>
      <c r="O28" s="98"/>
    </row>
    <row r="29" spans="1:10" s="56" customFormat="1" ht="15">
      <c r="A29" s="99" t="s">
        <v>7</v>
      </c>
      <c r="B29" s="81">
        <f>SUM(C29:H29)</f>
        <v>16968.089</v>
      </c>
      <c r="C29" s="100">
        <f>8226.879+5186.174+2095.748+543.34</f>
        <v>16052.141</v>
      </c>
      <c r="D29" s="101">
        <f>92.812+15.634</f>
        <v>108.446</v>
      </c>
      <c r="E29" s="74">
        <f>712.539+87.548</f>
        <v>800.087</v>
      </c>
      <c r="F29" s="102">
        <v>0</v>
      </c>
      <c r="G29" s="103">
        <v>0</v>
      </c>
      <c r="H29" s="104">
        <f>5.508+1.907</f>
        <v>7.415</v>
      </c>
      <c r="I29" s="86">
        <v>1779.16</v>
      </c>
      <c r="J29" s="105" t="s">
        <v>38</v>
      </c>
    </row>
    <row r="30" spans="1:15" s="56" customFormat="1" ht="24" customHeight="1">
      <c r="A30" s="99" t="s">
        <v>8</v>
      </c>
      <c r="B30" s="81">
        <f>SUM(C30:H30)</f>
        <v>17038.972</v>
      </c>
      <c r="C30" s="100">
        <f>1208.321+15699.665</f>
        <v>16907.986</v>
      </c>
      <c r="D30" s="101">
        <v>17.053</v>
      </c>
      <c r="E30" s="74">
        <v>113.933</v>
      </c>
      <c r="F30" s="102">
        <v>0</v>
      </c>
      <c r="G30" s="103">
        <v>0</v>
      </c>
      <c r="H30" s="102">
        <v>0</v>
      </c>
      <c r="I30" s="86">
        <v>1200.76</v>
      </c>
      <c r="J30" s="105" t="s">
        <v>38</v>
      </c>
      <c r="O30" s="98"/>
    </row>
    <row r="31" spans="1:15" s="56" customFormat="1" ht="15">
      <c r="A31" s="99" t="s">
        <v>9</v>
      </c>
      <c r="B31" s="81">
        <f>SUM(C31:H31)</f>
        <v>946.9639999999999</v>
      </c>
      <c r="C31" s="101">
        <f>910.461+20.886</f>
        <v>931.347</v>
      </c>
      <c r="D31" s="101">
        <v>0</v>
      </c>
      <c r="E31" s="101">
        <v>15.617</v>
      </c>
      <c r="F31" s="102">
        <v>0</v>
      </c>
      <c r="G31" s="103">
        <v>0</v>
      </c>
      <c r="H31" s="102">
        <v>0</v>
      </c>
      <c r="I31" s="86">
        <v>1200.76</v>
      </c>
      <c r="J31" s="105" t="s">
        <v>38</v>
      </c>
      <c r="O31" s="98"/>
    </row>
    <row r="32" spans="1:12" ht="15">
      <c r="A32" s="52"/>
      <c r="B32" s="112"/>
      <c r="C32" s="112"/>
      <c r="D32" s="112"/>
      <c r="E32" s="112"/>
      <c r="F32" s="112"/>
      <c r="G32" s="112"/>
      <c r="H32" s="112"/>
      <c r="I32" s="112"/>
      <c r="J32" s="112"/>
      <c r="L32" s="35"/>
    </row>
    <row r="33" spans="1:15" ht="15.75">
      <c r="A33" s="70" t="s">
        <v>50</v>
      </c>
      <c r="B33" s="106">
        <f aca="true" t="shared" si="4" ref="B33:H33">SUM(B34:B37)</f>
        <v>5197.92</v>
      </c>
      <c r="C33" s="113">
        <f t="shared" si="4"/>
        <v>4366.7480000000005</v>
      </c>
      <c r="D33" s="113">
        <f t="shared" si="4"/>
        <v>298.72</v>
      </c>
      <c r="E33" s="113">
        <f t="shared" si="4"/>
        <v>237.73399999999998</v>
      </c>
      <c r="F33" s="113">
        <f t="shared" si="4"/>
        <v>21.452</v>
      </c>
      <c r="G33" s="113">
        <f t="shared" si="4"/>
        <v>133.778</v>
      </c>
      <c r="H33" s="113">
        <f t="shared" si="4"/>
        <v>139.488</v>
      </c>
      <c r="I33" s="114"/>
      <c r="J33" s="115"/>
      <c r="O33" s="93"/>
    </row>
    <row r="34" spans="1:11" ht="15">
      <c r="A34" s="52" t="s">
        <v>2</v>
      </c>
      <c r="B34" s="21">
        <v>3020.639</v>
      </c>
      <c r="C34" s="45">
        <v>2700.507</v>
      </c>
      <c r="D34" s="37">
        <v>298.68</v>
      </c>
      <c r="E34" s="101">
        <v>0</v>
      </c>
      <c r="F34" s="49">
        <v>21.452</v>
      </c>
      <c r="G34" s="73">
        <v>0</v>
      </c>
      <c r="H34" s="41">
        <v>0</v>
      </c>
      <c r="I34" s="31"/>
      <c r="J34" s="40"/>
      <c r="K34" s="37"/>
    </row>
    <row r="35" spans="1:15" ht="15">
      <c r="A35" s="52" t="s">
        <v>3</v>
      </c>
      <c r="B35" s="21">
        <f>SUM(C35:H35)</f>
        <v>263.844</v>
      </c>
      <c r="C35" s="45">
        <v>263.844</v>
      </c>
      <c r="D35" s="2">
        <v>0</v>
      </c>
      <c r="E35" s="101">
        <v>0</v>
      </c>
      <c r="F35" s="49">
        <v>0</v>
      </c>
      <c r="G35" s="73">
        <v>0</v>
      </c>
      <c r="H35" s="41">
        <v>0</v>
      </c>
      <c r="I35" s="31"/>
      <c r="J35" s="40"/>
      <c r="O35" s="93"/>
    </row>
    <row r="36" spans="1:15" ht="15">
      <c r="A36" s="52" t="s">
        <v>4</v>
      </c>
      <c r="B36" s="21">
        <f>SUM(C36:H36)</f>
        <v>1831.7740000000001</v>
      </c>
      <c r="C36" s="44">
        <v>1402.186</v>
      </c>
      <c r="D36" s="37">
        <v>0.04</v>
      </c>
      <c r="E36" s="101">
        <v>220.402</v>
      </c>
      <c r="F36" s="49">
        <v>0</v>
      </c>
      <c r="G36" s="49">
        <v>117.208</v>
      </c>
      <c r="H36" s="49">
        <v>91.938</v>
      </c>
      <c r="I36" s="31"/>
      <c r="J36" s="40"/>
      <c r="O36" s="93"/>
    </row>
    <row r="37" spans="1:10" ht="15">
      <c r="A37" s="52" t="s">
        <v>5</v>
      </c>
      <c r="B37" s="21">
        <f>SUM(C37:H37)</f>
        <v>81.663</v>
      </c>
      <c r="C37" s="71">
        <v>0.211</v>
      </c>
      <c r="D37" s="37">
        <v>0</v>
      </c>
      <c r="E37" s="101">
        <v>17.332</v>
      </c>
      <c r="F37" s="49">
        <v>0</v>
      </c>
      <c r="G37" s="49">
        <v>16.57</v>
      </c>
      <c r="H37" s="49">
        <v>47.55</v>
      </c>
      <c r="I37" s="31"/>
      <c r="J37" s="40"/>
    </row>
    <row r="38" spans="1:10" ht="15.75">
      <c r="A38" s="50" t="s">
        <v>6</v>
      </c>
      <c r="B38" s="21">
        <f>B39</f>
        <v>0</v>
      </c>
      <c r="C38" s="21">
        <v>0</v>
      </c>
      <c r="D38" s="21">
        <v>0</v>
      </c>
      <c r="E38" s="81">
        <v>0</v>
      </c>
      <c r="F38" s="21">
        <v>0</v>
      </c>
      <c r="G38" s="21">
        <v>0</v>
      </c>
      <c r="H38" s="21">
        <v>0</v>
      </c>
      <c r="I38" s="31"/>
      <c r="J38" s="40"/>
    </row>
    <row r="39" spans="1:10" ht="15">
      <c r="A39" s="52" t="s">
        <v>8</v>
      </c>
      <c r="B39" s="21">
        <f>SUM(C39:H39)</f>
        <v>0</v>
      </c>
      <c r="C39" s="45">
        <v>0</v>
      </c>
      <c r="D39" s="37">
        <v>0</v>
      </c>
      <c r="E39" s="101">
        <v>0</v>
      </c>
      <c r="F39" s="41">
        <v>0</v>
      </c>
      <c r="G39" s="55">
        <v>0</v>
      </c>
      <c r="H39" s="41">
        <v>0</v>
      </c>
      <c r="I39" s="31"/>
      <c r="J39" s="40"/>
    </row>
    <row r="40" spans="1:10" ht="34.5" customHeight="1">
      <c r="A40" s="50" t="s">
        <v>26</v>
      </c>
      <c r="B40" s="43">
        <f aca="true" t="shared" si="5" ref="B40:H40">B33+B28+B23+B38+B17</f>
        <v>94185.98099999999</v>
      </c>
      <c r="C40" s="43">
        <f>C33+C28+C23+C38+C17</f>
        <v>88260.425</v>
      </c>
      <c r="D40" s="43">
        <f t="shared" si="5"/>
        <v>806.452</v>
      </c>
      <c r="E40" s="122">
        <f t="shared" si="5"/>
        <v>4194.153999999997</v>
      </c>
      <c r="F40" s="43">
        <f t="shared" si="5"/>
        <v>61.81400000000001</v>
      </c>
      <c r="G40" s="43">
        <f t="shared" si="5"/>
        <v>133.778</v>
      </c>
      <c r="H40" s="43">
        <f t="shared" si="5"/>
        <v>729.358</v>
      </c>
      <c r="I40" s="4"/>
      <c r="J40" s="38"/>
    </row>
    <row r="41" spans="2:8" ht="16.5" customHeight="1">
      <c r="B41" s="35"/>
      <c r="C41" s="35"/>
      <c r="D41" s="35"/>
      <c r="E41" s="35"/>
      <c r="F41" s="35"/>
      <c r="G41" s="35"/>
      <c r="H41" s="35"/>
    </row>
    <row r="42" spans="2:8" ht="12.75">
      <c r="B42" s="35"/>
      <c r="C42" s="35"/>
      <c r="D42" s="35"/>
      <c r="E42" s="35"/>
      <c r="F42" s="35"/>
      <c r="G42" s="35"/>
      <c r="H42" s="35"/>
    </row>
    <row r="44" ht="12.75">
      <c r="C44" s="35"/>
    </row>
  </sheetData>
  <sheetProtection/>
  <mergeCells count="5">
    <mergeCell ref="A1:I1"/>
    <mergeCell ref="A5:I5"/>
    <mergeCell ref="A8:A9"/>
    <mergeCell ref="B8:B9"/>
    <mergeCell ref="C8:H8"/>
  </mergeCells>
  <printOptions/>
  <pageMargins left="0.2362204724409449" right="0.2755905511811024" top="0.1968503937007874" bottom="0.5905511811023623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A51" sqref="A51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36" t="s">
        <v>48</v>
      </c>
      <c r="B1" s="136"/>
      <c r="C1" s="136"/>
      <c r="D1" s="136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28" t="s">
        <v>29</v>
      </c>
      <c r="B5" s="128"/>
      <c r="C5" s="128"/>
      <c r="D5" s="128"/>
      <c r="E5" s="3"/>
      <c r="F5" s="3"/>
      <c r="G5" s="3"/>
    </row>
    <row r="7" ht="15">
      <c r="A7" s="2" t="s">
        <v>53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27" t="s">
        <v>44</v>
      </c>
      <c r="B1" s="127"/>
      <c r="C1" s="127"/>
      <c r="D1" s="127"/>
      <c r="E1" s="12"/>
    </row>
    <row r="2" spans="1:4" ht="15">
      <c r="A2" s="2"/>
      <c r="B2" s="2"/>
      <c r="C2" s="2"/>
      <c r="D2" s="2"/>
    </row>
    <row r="3" spans="1:4" ht="15">
      <c r="A3" s="2" t="s">
        <v>54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38" t="s">
        <v>15</v>
      </c>
      <c r="B5" s="138"/>
      <c r="C5" s="138"/>
      <c r="D5" s="138"/>
      <c r="E5" s="16"/>
    </row>
    <row r="6" spans="1:5" ht="42" customHeight="1">
      <c r="A6" s="15" t="s">
        <v>21</v>
      </c>
      <c r="B6" s="17" t="str">
        <f>'Полезный отпуск'!B6</f>
        <v> октябрь 2020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39" t="s">
        <v>14</v>
      </c>
      <c r="B8" s="139"/>
      <c r="C8" s="139" t="s">
        <v>18</v>
      </c>
      <c r="D8" s="139"/>
    </row>
    <row r="9" spans="1:4" ht="15">
      <c r="A9" s="46" t="s">
        <v>16</v>
      </c>
      <c r="B9" s="46" t="s">
        <v>17</v>
      </c>
      <c r="C9" s="46" t="s">
        <v>16</v>
      </c>
      <c r="D9" s="46" t="s">
        <v>17</v>
      </c>
    </row>
    <row r="10" spans="1:4" ht="15">
      <c r="A10" s="19">
        <f>'Полезный отпуск'!B40</f>
        <v>94185.98099999999</v>
      </c>
      <c r="B10" s="94">
        <v>209.052</v>
      </c>
      <c r="C10" s="18">
        <f>'Полезный отпуск'!B28</f>
        <v>34954.025</v>
      </c>
      <c r="D10" s="19">
        <f>ROUND(C10/4937*12,3)</f>
        <v>84.96</v>
      </c>
    </row>
    <row r="11" spans="1:5" ht="12.75">
      <c r="A11" s="29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37"/>
      <c r="B23" s="137"/>
      <c r="C23" s="137"/>
      <c r="D23" s="137"/>
      <c r="E23" s="13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</row>
    <row r="25" spans="1:58" ht="153.7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F20" sqref="F20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46" t="s">
        <v>45</v>
      </c>
      <c r="B1" s="146"/>
      <c r="C1" s="146"/>
      <c r="D1" s="146"/>
    </row>
    <row r="2" spans="1:4" ht="15">
      <c r="A2" s="22"/>
      <c r="B2" s="22"/>
      <c r="C2" s="22"/>
      <c r="D2" s="22"/>
    </row>
    <row r="3" spans="1:4" ht="15">
      <c r="A3" s="22" t="s">
        <v>55</v>
      </c>
      <c r="B3" s="22"/>
      <c r="C3" s="22"/>
      <c r="D3" s="22"/>
    </row>
    <row r="4" spans="1:4" ht="15">
      <c r="A4" s="22"/>
      <c r="B4" s="22"/>
      <c r="C4" s="22"/>
      <c r="D4" s="22"/>
    </row>
    <row r="5" spans="1:4" ht="15">
      <c r="A5" s="22"/>
      <c r="B5" s="22"/>
      <c r="C5" s="22"/>
      <c r="D5" s="22"/>
    </row>
    <row r="6" spans="1:4" ht="15">
      <c r="A6" s="22"/>
      <c r="B6" s="22"/>
      <c r="C6" s="22"/>
      <c r="D6" s="22"/>
    </row>
    <row r="7" spans="1:4" ht="15">
      <c r="A7" s="22"/>
      <c r="B7" s="22"/>
      <c r="C7" s="22"/>
      <c r="D7" s="22"/>
    </row>
    <row r="8" spans="1:4" ht="15">
      <c r="A8" s="22"/>
      <c r="B8" s="22"/>
      <c r="C8" s="22"/>
      <c r="D8" s="22"/>
    </row>
    <row r="9" spans="1:4" ht="15">
      <c r="A9" s="22"/>
      <c r="B9" s="22"/>
      <c r="C9" s="22"/>
      <c r="D9" s="22"/>
    </row>
    <row r="10" spans="1:4" ht="15">
      <c r="A10" s="22"/>
      <c r="B10" s="22"/>
      <c r="C10" s="22"/>
      <c r="D10" s="22"/>
    </row>
    <row r="11" spans="1:4" ht="15" customHeight="1">
      <c r="A11" s="142" t="s">
        <v>32</v>
      </c>
      <c r="B11" s="142"/>
      <c r="C11" s="142"/>
      <c r="D11" s="142"/>
    </row>
    <row r="12" spans="1:4" ht="24" customHeight="1">
      <c r="A12" s="23" t="s">
        <v>21</v>
      </c>
      <c r="B12" s="24" t="str">
        <f>'Полезный отпуск'!B6</f>
        <v> октябрь 2020 г.</v>
      </c>
      <c r="C12" s="22"/>
      <c r="D12" s="22"/>
    </row>
    <row r="13" spans="1:4" ht="15">
      <c r="A13" s="22"/>
      <c r="B13" s="22"/>
      <c r="C13" s="22"/>
      <c r="D13" s="22"/>
    </row>
    <row r="14" spans="1:4" ht="41.25" customHeight="1">
      <c r="A14" s="47" t="s">
        <v>27</v>
      </c>
      <c r="B14" s="48" t="s">
        <v>28</v>
      </c>
      <c r="C14" s="147" t="s">
        <v>12</v>
      </c>
      <c r="D14" s="148"/>
    </row>
    <row r="15" spans="1:6" ht="15">
      <c r="A15" s="47" t="s">
        <v>11</v>
      </c>
      <c r="B15" s="25" t="s">
        <v>11</v>
      </c>
      <c r="C15" s="149">
        <v>843.818</v>
      </c>
      <c r="D15" s="150"/>
      <c r="E15" s="144"/>
      <c r="F15" s="145"/>
    </row>
    <row r="16" spans="1:6" ht="15">
      <c r="A16" s="47" t="s">
        <v>31</v>
      </c>
      <c r="B16" s="25" t="s">
        <v>31</v>
      </c>
      <c r="C16" s="149">
        <v>0</v>
      </c>
      <c r="D16" s="150"/>
      <c r="E16" s="144"/>
      <c r="F16" s="145"/>
    </row>
    <row r="17" spans="1:6" ht="15">
      <c r="A17" s="47" t="s">
        <v>13</v>
      </c>
      <c r="B17" s="26" t="s">
        <v>13</v>
      </c>
      <c r="C17" s="149">
        <v>0</v>
      </c>
      <c r="D17" s="150"/>
      <c r="E17" s="144"/>
      <c r="F17" s="145"/>
    </row>
    <row r="18" spans="1:6" ht="15">
      <c r="A18" s="143" t="s">
        <v>22</v>
      </c>
      <c r="B18" s="143"/>
      <c r="C18" s="151">
        <f>SUM(C15:C17)</f>
        <v>843.818</v>
      </c>
      <c r="D18" s="152"/>
      <c r="E18" s="144"/>
      <c r="F18" s="145"/>
    </row>
    <row r="19" spans="1:5" ht="15">
      <c r="A19" s="27"/>
      <c r="B19" s="27"/>
      <c r="C19" s="28"/>
      <c r="D19" s="27"/>
      <c r="E19" s="8"/>
    </row>
    <row r="20" spans="1:4" ht="33" customHeight="1">
      <c r="A20" s="141" t="s">
        <v>42</v>
      </c>
      <c r="B20" s="141"/>
      <c r="C20" s="141"/>
      <c r="D20" s="141"/>
    </row>
    <row r="21" spans="1:4" ht="96.75" customHeight="1">
      <c r="A21" s="140" t="s">
        <v>47</v>
      </c>
      <c r="B21" s="140"/>
      <c r="C21" s="140"/>
      <c r="D21" s="140"/>
    </row>
    <row r="22" spans="1:4" ht="67.5" customHeight="1">
      <c r="A22" s="140" t="s">
        <v>46</v>
      </c>
      <c r="B22" s="140"/>
      <c r="C22" s="140"/>
      <c r="D22" s="140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46" t="s">
        <v>10</v>
      </c>
      <c r="B1" s="146"/>
      <c r="C1" s="146"/>
      <c r="D1" s="146"/>
    </row>
    <row r="2" spans="1:4" ht="15">
      <c r="A2" s="22"/>
      <c r="B2" s="22"/>
      <c r="C2" s="22"/>
      <c r="D2" s="22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 октябрь 2020 г.</v>
      </c>
    </row>
    <row r="5" spans="1:4" ht="39" customHeight="1">
      <c r="A5" s="153" t="s">
        <v>56</v>
      </c>
      <c r="B5" s="153"/>
      <c r="C5" s="153"/>
      <c r="D5" s="153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Кебекова Марьяна Валерьевна</cp:lastModifiedBy>
  <cp:lastPrinted>2020-11-17T07:20:52Z</cp:lastPrinted>
  <dcterms:created xsi:type="dcterms:W3CDTF">2009-10-22T06:15:03Z</dcterms:created>
  <dcterms:modified xsi:type="dcterms:W3CDTF">2020-11-17T07:24:04Z</dcterms:modified>
  <cp:category/>
  <cp:version/>
  <cp:contentType/>
  <cp:contentStatus/>
</cp:coreProperties>
</file>