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отпуск'!$A$1:$F$42</definedName>
    <definedName name="_xlnm.Print_Area" localSheetId="1">'Продажа потерь'!$A$5:$D$11</definedName>
  </definedNames>
  <calcPr fullCalcOnLoad="1" refMode="R1C1"/>
</workbook>
</file>

<file path=xl/sharedStrings.xml><?xml version="1.0" encoding="utf-8"?>
<sst xmlns="http://schemas.openxmlformats.org/spreadsheetml/2006/main" count="98" uniqueCount="64">
  <si>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</si>
  <si>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</si>
  <si>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</si>
  <si>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</si>
  <si>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</si>
  <si>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</si>
  <si>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</si>
  <si>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</si>
  <si>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</si>
  <si>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</si>
  <si>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</si>
  <si>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</si>
  <si>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</si>
  <si>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</si>
  <si>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</si>
  <si>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</si>
  <si>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</si>
  <si>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</si>
  <si>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</si>
  <si>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</si>
  <si>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Отчетный период:</t>
  </si>
  <si>
    <t>всего</t>
  </si>
  <si>
    <t>Полезный отпуск всего, тыс.кВт.ч.</t>
  </si>
  <si>
    <t>в том числе по сетям:</t>
  </si>
  <si>
    <t>Бюджетные и прочие потребители</t>
  </si>
  <si>
    <t>ИТОГО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</si>
  <si>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</si>
  <si>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</si>
  <si>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</si>
  <si>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</si>
  <si>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</si>
  <si>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</si>
  <si>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</si>
  <si>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</si>
  <si>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</si>
  <si>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Единые котловые, для РСК и ТСО на территории КБР</t>
  </si>
  <si>
    <t>Х</t>
  </si>
  <si>
    <t>для ФСК</t>
  </si>
  <si>
    <t>содержание электрических сетей (мВт.)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</si>
  <si>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</si>
  <si>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</si>
  <si>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</si>
  <si>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лиц).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</si>
  <si>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ПАО "Каббалкэнерго" в на сайте :www.kabbalkenergo.ru/Клиентам/Тарифы для юридических лиц);</t>
  </si>
  <si>
    <t xml:space="preserve">          Информация раскрываемая ПАО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</si>
  <si>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Договора купли-продажи</t>
  </si>
  <si>
    <t xml:space="preserve">ОАО "Городские электрические сети г. Прохладного" </t>
  </si>
  <si>
    <t>В соответствии с п.45 абз. г) и д) Стандарта</t>
  </si>
  <si>
    <t>Информация в соответствии с п.49 абз. г) и ж) Стандарта не публикуется в связи с отсутствием соответствующих договоров.</t>
  </si>
  <si>
    <t>В соответствии с п.52 абз. б. Стандарта</t>
  </si>
  <si>
    <t>В соответствии с п.52 абз.а) Стандарта</t>
  </si>
  <si>
    <t xml:space="preserve">         Раскрытие информации в соответствии с п.49 абз.б), в), г) Стандарта, Обществом осуществляется на собственном сайте в разделе "Клиентам/Тарифы для юридических лиц"</t>
  </si>
  <si>
    <t xml:space="preserve">          Информация раскрываемая 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21.01.2004г. №24</t>
  </si>
  <si>
    <t>МУП "Каббалккоммунэнерго"</t>
  </si>
  <si>
    <t xml:space="preserve">приравненное к сельскому </t>
  </si>
  <si>
    <t>=</t>
  </si>
  <si>
    <t>Филиал ПАО "Россети Северный Кавказ" - "Каббалкэнерго"</t>
  </si>
  <si>
    <t>СК Трансэнерго - филиал ОАО "РЖД"</t>
  </si>
  <si>
    <t>ГУП КБР "Чегемэнерго"</t>
  </si>
  <si>
    <t>ОАО "ФСК ЕЭС"</t>
  </si>
  <si>
    <t>ООО "МагнитЭнерго"</t>
  </si>
  <si>
    <t>ООО "Промэлектросеть"</t>
  </si>
  <si>
    <t>апрель 2021 г.</t>
  </si>
  <si>
    <t>3119,14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</si>
</sst>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р_._-;\-* #,##0\ _р_._-;_-* &quot;-&quot;\ _р_._-;_-@_-"/>
    <numFmt numFmtId="173" formatCode="_-* #,##0.00\ _р_._-;\-* #,##0.00\ _р_._-;_-* &quot;-&quot;??\ _р_._-;_-@_-"/>
    <numFmt numFmtId="174" formatCode="0.000"/>
    <numFmt numFmtId="175" formatCode="0.0"/>
    <numFmt numFmtId="176" formatCode="#,##0.000"/>
    <numFmt numFmtId="177" formatCode="[$-419]mmmm\ yyyy;@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.0"/>
    <numFmt numFmtId="190" formatCode="0.0%"/>
    <numFmt numFmtId="191" formatCode="_(* #,##0.00_);_(* \(#,##0.00\);_(* &quot;-&quot;??_);_(@_)"/>
    <numFmt numFmtId="192" formatCode="0.0%_);\(0.0%\)"/>
    <numFmt numFmtId="193" formatCode="#,##0_);[Red]\(#,##0\)"/>
    <numFmt numFmtId="194" formatCode="_-* #,##0&quot;đ.&quot;_-;\-* #,##0&quot;đ.&quot;_-;_-* &quot;-&quot;&quot;đ.&quot;_-;_-@_-"/>
    <numFmt numFmtId="195" formatCode="_-* #,##0.00&quot;đ.&quot;_-;\-* #,##0.00&quot;đ.&quot;_-;_-* &quot;-&quot;??&quot;đ.&quot;_-;_-@_-"/>
    <numFmt numFmtId="196" formatCode="\$#,##0\ ;\(\$#,##0\)"/>
    <numFmt numFmtId="197" formatCode="#,##0_);[Blue]\(#,##0\)"/>
    <numFmt numFmtId="198" formatCode="_-* #,##0_đ_._-;\-* #,##0_đ_._-;_-* &quot;-&quot;_đ_._-;_-@_-"/>
    <numFmt numFmtId="199" formatCode="_-* #,##0.00_đ_._-;\-* #,##0.00_đ_._-;_-* &quot;-&quot;??_đ_.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"/>
    <numFmt numFmtId="205" formatCode="0.00000"/>
    <numFmt numFmtId="206" formatCode="0.000000"/>
    <numFmt numFmtId="207" formatCode="#,##0.0000"/>
  </numFmts>
  <fonts count="10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20"/>
      <name val="Arial Cyr"/>
      <family val="0"/>
    </font>
    <font>
      <sz val="12"/>
      <color indexed="30"/>
      <name val="Arial Cyr"/>
      <family val="0"/>
    </font>
    <font>
      <b/>
      <sz val="14"/>
      <color indexed="10"/>
      <name val="Times New Roman"/>
      <family val="1"/>
    </font>
    <font>
      <b/>
      <sz val="10"/>
      <color indexed="30"/>
      <name val="Arial Cyr"/>
      <family val="0"/>
    </font>
    <font>
      <b/>
      <sz val="12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2"/>
      <color rgb="FF0070C0"/>
      <name val="Arial Cyr"/>
      <family val="0"/>
    </font>
    <font>
      <b/>
      <sz val="14"/>
      <color rgb="FFFF0000"/>
      <name val="Times New Roman"/>
      <family val="1"/>
    </font>
    <font>
      <b/>
      <sz val="10"/>
      <color rgb="FF0070C0"/>
      <name val="Arial Cyr"/>
      <family val="0"/>
    </font>
    <font>
      <b/>
      <sz val="12"/>
      <color rgb="FF0070C0"/>
      <name val="Arial Cyr"/>
      <family val="0"/>
    </font>
    <font>
      <sz val="10"/>
      <color rgb="FFFF0000"/>
      <name val="Arial Cyr"/>
      <family val="0"/>
    </font>
  </fonts>
  <fills count="6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0" fontId="40" fillId="0" borderId="0">
      <alignment vertical="top"/>
      <protection/>
    </xf>
    <xf numFmtId="190" fontId="48" fillId="0" borderId="0">
      <alignment vertical="top"/>
      <protection/>
    </xf>
    <xf numFmtId="192" fontId="48" fillId="2" borderId="0">
      <alignment vertical="top"/>
      <protection/>
    </xf>
    <xf numFmtId="190" fontId="48" fillId="3" borderId="0">
      <alignment vertical="top"/>
      <protection/>
    </xf>
    <xf numFmtId="0" fontId="0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3" fontId="40" fillId="0" borderId="0">
      <alignment vertical="top"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5" fontId="37" fillId="0" borderId="0">
      <alignment/>
      <protection locked="0"/>
    </xf>
    <xf numFmtId="186" fontId="37" fillId="0" borderId="0">
      <alignment/>
      <protection locked="0"/>
    </xf>
    <xf numFmtId="185" fontId="37" fillId="0" borderId="0">
      <alignment/>
      <protection locked="0"/>
    </xf>
    <xf numFmtId="186" fontId="37" fillId="0" borderId="0">
      <alignment/>
      <protection locked="0"/>
    </xf>
    <xf numFmtId="187" fontId="37" fillId="0" borderId="0">
      <alignment/>
      <protection locked="0"/>
    </xf>
    <xf numFmtId="184" fontId="37" fillId="0" borderId="1">
      <alignment/>
      <protection locked="0"/>
    </xf>
    <xf numFmtId="184" fontId="38" fillId="0" borderId="0">
      <alignment/>
      <protection locked="0"/>
    </xf>
    <xf numFmtId="184" fontId="38" fillId="0" borderId="0">
      <alignment/>
      <protection locked="0"/>
    </xf>
    <xf numFmtId="184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6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6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6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6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6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6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6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6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6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6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6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6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7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7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7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7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7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7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1" fontId="0" fillId="0" borderId="2">
      <alignment/>
      <protection locked="0"/>
    </xf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78" fontId="36" fillId="0" borderId="0" applyFont="0" applyFill="0" applyBorder="0" applyAlignment="0" applyProtection="0"/>
    <xf numFmtId="179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1" fontId="30" fillId="7" borderId="2">
      <alignment/>
      <protection/>
    </xf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0" fontId="27" fillId="0" borderId="0" applyFont="0" applyFill="0" applyBorder="0" applyAlignment="0" applyProtection="0"/>
    <xf numFmtId="182" fontId="36" fillId="0" borderId="0" applyFont="0" applyFill="0" applyBorder="0" applyAlignment="0" applyProtection="0"/>
    <xf numFmtId="196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3" fontId="51" fillId="0" borderId="0">
      <alignment vertical="top"/>
      <protection/>
    </xf>
    <xf numFmtId="183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5" fontId="39" fillId="0" borderId="0" applyFill="0" applyBorder="0" applyAlignment="0" applyProtection="0"/>
    <xf numFmtId="175" fontId="40" fillId="0" borderId="0" applyFill="0" applyBorder="0" applyAlignment="0" applyProtection="0"/>
    <xf numFmtId="175" fontId="41" fillId="0" borderId="0" applyFill="0" applyBorder="0" applyAlignment="0" applyProtection="0"/>
    <xf numFmtId="175" fontId="42" fillId="0" borderId="0" applyFill="0" applyBorder="0" applyAlignment="0" applyProtection="0"/>
    <xf numFmtId="175" fontId="43" fillId="0" borderId="0" applyFill="0" applyBorder="0" applyAlignment="0" applyProtection="0"/>
    <xf numFmtId="175" fontId="44" fillId="0" borderId="0" applyFill="0" applyBorder="0" applyAlignment="0" applyProtection="0"/>
    <xf numFmtId="175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3" fontId="53" fillId="0" borderId="0">
      <alignment vertical="top"/>
      <protection/>
    </xf>
    <xf numFmtId="181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3" fontId="48" fillId="0" borderId="0">
      <alignment vertical="top"/>
      <protection/>
    </xf>
    <xf numFmtId="193" fontId="48" fillId="2" borderId="0">
      <alignment vertical="top"/>
      <protection/>
    </xf>
    <xf numFmtId="197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3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7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7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7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7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7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7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1" fontId="0" fillId="0" borderId="2">
      <alignment/>
      <protection locked="0"/>
    </xf>
    <xf numFmtId="0" fontId="78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9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80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8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82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83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4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1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5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6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6" fontId="4" fillId="3" borderId="19">
      <alignment wrapText="1"/>
      <protection/>
    </xf>
    <xf numFmtId="0" fontId="8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8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9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90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5" fontId="47" fillId="32" borderId="22" applyNumberFormat="0" applyBorder="0" applyAlignment="0">
      <protection locked="0"/>
    </xf>
    <xf numFmtId="0" fontId="9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3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175" fontId="31" fillId="0" borderId="0" applyFill="0" applyBorder="0" applyAlignment="0" applyProtection="0"/>
    <xf numFmtId="0" fontId="9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4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89" fontId="0" fillId="0" borderId="19" applyFont="0" applyFill="0" applyBorder="0" applyProtection="0">
      <alignment horizontal="center" vertical="center"/>
    </xf>
    <xf numFmtId="188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56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7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174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4" fontId="31" fillId="0" borderId="0" xfId="0" applyNumberFormat="1" applyFont="1" applyBorder="1" applyAlignment="1">
      <alignment horizontal="center" vertical="center"/>
    </xf>
    <xf numFmtId="177" fontId="66" fillId="0" borderId="0" xfId="0" applyNumberFormat="1" applyFont="1" applyBorder="1" applyAlignment="1">
      <alignment horizontal="center" vertical="center" wrapText="1"/>
    </xf>
    <xf numFmtId="174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174" fontId="5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4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4" fontId="5" fillId="0" borderId="19" xfId="0" applyNumberFormat="1" applyFont="1" applyBorder="1" applyAlignment="1" applyProtection="1">
      <alignment horizontal="right"/>
      <protection locked="0"/>
    </xf>
    <xf numFmtId="174" fontId="5" fillId="53" borderId="19" xfId="0" applyNumberFormat="1" applyFont="1" applyFill="1" applyBorder="1" applyAlignment="1" applyProtection="1">
      <alignment/>
      <protection locked="0"/>
    </xf>
    <xf numFmtId="174" fontId="3" fillId="2" borderId="19" xfId="0" applyNumberFormat="1" applyFont="1" applyFill="1" applyBorder="1" applyAlignment="1">
      <alignment/>
    </xf>
    <xf numFmtId="174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5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/>
    </xf>
    <xf numFmtId="0" fontId="31" fillId="54" borderId="19" xfId="0" applyFont="1" applyFill="1" applyBorder="1" applyAlignment="1">
      <alignment horizontal="center" vertical="center" wrapText="1"/>
    </xf>
    <xf numFmtId="174" fontId="95" fillId="0" borderId="19" xfId="0" applyNumberFormat="1" applyFont="1" applyBorder="1" applyAlignment="1" applyProtection="1">
      <alignment horizontal="right"/>
      <protection locked="0"/>
    </xf>
    <xf numFmtId="0" fontId="3" fillId="55" borderId="19" xfId="0" applyFont="1" applyFill="1" applyBorder="1" applyAlignment="1">
      <alignment wrapText="1"/>
    </xf>
    <xf numFmtId="0" fontId="4" fillId="55" borderId="27" xfId="0" applyFont="1" applyFill="1" applyBorder="1" applyAlignment="1" applyProtection="1">
      <alignment horizontal="left" vertical="center" wrapText="1"/>
      <protection/>
    </xf>
    <xf numFmtId="0" fontId="5" fillId="55" borderId="19" xfId="0" applyFont="1" applyFill="1" applyBorder="1" applyAlignment="1">
      <alignment horizontal="left" wrapText="1"/>
    </xf>
    <xf numFmtId="2" fontId="5" fillId="0" borderId="19" xfId="0" applyNumberFormat="1" applyFont="1" applyBorder="1" applyAlignment="1">
      <alignment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0" fillId="56" borderId="0" xfId="0" applyFill="1" applyAlignment="1">
      <alignment/>
    </xf>
    <xf numFmtId="174" fontId="95" fillId="0" borderId="19" xfId="0" applyNumberFormat="1" applyFont="1" applyBorder="1" applyAlignment="1" applyProtection="1">
      <alignment/>
      <protection locked="0"/>
    </xf>
    <xf numFmtId="174" fontId="5" fillId="0" borderId="19" xfId="0" applyNumberFormat="1" applyFont="1" applyFill="1" applyBorder="1" applyAlignment="1">
      <alignment/>
    </xf>
    <xf numFmtId="174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4" fontId="95" fillId="0" borderId="19" xfId="0" applyNumberFormat="1" applyFont="1" applyFill="1" applyBorder="1" applyAlignment="1" applyProtection="1">
      <alignment/>
      <protection locked="0"/>
    </xf>
    <xf numFmtId="174" fontId="95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55" borderId="28" xfId="0" applyFont="1" applyFill="1" applyBorder="1" applyAlignment="1">
      <alignment horizontal="left" wrapText="1"/>
    </xf>
    <xf numFmtId="0" fontId="3" fillId="55" borderId="19" xfId="0" applyFont="1" applyFill="1" applyBorder="1" applyAlignment="1">
      <alignment horizontal="center" wrapText="1"/>
    </xf>
    <xf numFmtId="174" fontId="3" fillId="0" borderId="1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55" borderId="19" xfId="0" applyFont="1" applyFill="1" applyBorder="1" applyAlignment="1">
      <alignment horizontal="left" wrapText="1"/>
    </xf>
    <xf numFmtId="0" fontId="6" fillId="0" borderId="29" xfId="0" applyFont="1" applyFill="1" applyBorder="1" applyAlignment="1" applyProtection="1">
      <alignment/>
      <protection locked="0"/>
    </xf>
    <xf numFmtId="0" fontId="26" fillId="0" borderId="0" xfId="32">
      <alignment/>
      <protection/>
    </xf>
    <xf numFmtId="2" fontId="95" fillId="0" borderId="19" xfId="0" applyNumberFormat="1" applyFont="1" applyBorder="1" applyAlignment="1" applyProtection="1">
      <alignment horizontal="right"/>
      <protection locked="0"/>
    </xf>
    <xf numFmtId="174" fontId="6" fillId="56" borderId="19" xfId="0" applyNumberFormat="1" applyFont="1" applyFill="1" applyBorder="1" applyAlignment="1" applyProtection="1">
      <alignment/>
      <protection locked="0"/>
    </xf>
    <xf numFmtId="0" fontId="4" fillId="55" borderId="27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174" fontId="95" fillId="56" borderId="19" xfId="0" applyNumberFormat="1" applyFont="1" applyFill="1" applyBorder="1" applyAlignment="1">
      <alignment/>
    </xf>
    <xf numFmtId="174" fontId="95" fillId="56" borderId="19" xfId="0" applyNumberFormat="1" applyFont="1" applyFill="1" applyBorder="1" applyAlignment="1" applyProtection="1">
      <alignment/>
      <protection locked="0"/>
    </xf>
    <xf numFmtId="174" fontId="5" fillId="56" borderId="19" xfId="0" applyNumberFormat="1" applyFont="1" applyFill="1" applyBorder="1" applyAlignment="1">
      <alignment/>
    </xf>
    <xf numFmtId="0" fontId="96" fillId="0" borderId="19" xfId="0" applyFont="1" applyBorder="1" applyAlignment="1" applyProtection="1">
      <alignment/>
      <protection locked="0"/>
    </xf>
    <xf numFmtId="2" fontId="96" fillId="0" borderId="19" xfId="0" applyNumberFormat="1" applyFont="1" applyFill="1" applyBorder="1" applyAlignment="1" applyProtection="1">
      <alignment/>
      <protection locked="0"/>
    </xf>
    <xf numFmtId="0" fontId="96" fillId="56" borderId="19" xfId="0" applyFont="1" applyFill="1" applyBorder="1" applyAlignment="1">
      <alignment/>
    </xf>
    <xf numFmtId="2" fontId="96" fillId="56" borderId="19" xfId="0" applyNumberFormat="1" applyFont="1" applyFill="1" applyBorder="1" applyAlignment="1">
      <alignment/>
    </xf>
    <xf numFmtId="0" fontId="96" fillId="56" borderId="19" xfId="0" applyFont="1" applyFill="1" applyBorder="1" applyAlignment="1" applyProtection="1">
      <alignment/>
      <protection locked="0"/>
    </xf>
    <xf numFmtId="0" fontId="85" fillId="0" borderId="0" xfId="0" applyFont="1" applyFill="1" applyBorder="1" applyAlignment="1">
      <alignment/>
    </xf>
    <xf numFmtId="174" fontId="85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74" fontId="6" fillId="0" borderId="19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4" fontId="97" fillId="0" borderId="19" xfId="0" applyNumberFormat="1" applyFont="1" applyBorder="1" applyAlignment="1">
      <alignment horizontal="center" vertical="center" wrapText="1"/>
    </xf>
    <xf numFmtId="4" fontId="0" fillId="56" borderId="0" xfId="0" applyNumberFormat="1" applyFill="1" applyAlignment="1">
      <alignment/>
    </xf>
    <xf numFmtId="0" fontId="5" fillId="56" borderId="19" xfId="0" applyFont="1" applyFill="1" applyBorder="1" applyAlignment="1">
      <alignment horizontal="left" wrapText="1"/>
    </xf>
    <xf numFmtId="4" fontId="6" fillId="56" borderId="19" xfId="0" applyNumberFormat="1" applyFont="1" applyFill="1" applyBorder="1" applyAlignment="1" applyProtection="1">
      <alignment/>
      <protection locked="0"/>
    </xf>
    <xf numFmtId="0" fontId="6" fillId="56" borderId="19" xfId="0" applyFont="1" applyFill="1" applyBorder="1" applyAlignment="1" applyProtection="1">
      <alignment/>
      <protection locked="0"/>
    </xf>
    <xf numFmtId="174" fontId="5" fillId="56" borderId="19" xfId="0" applyNumberFormat="1" applyFont="1" applyFill="1" applyBorder="1" applyAlignment="1" applyProtection="1">
      <alignment horizontal="right"/>
      <protection locked="0"/>
    </xf>
    <xf numFmtId="2" fontId="5" fillId="56" borderId="19" xfId="0" applyNumberFormat="1" applyFont="1" applyFill="1" applyBorder="1" applyAlignment="1" applyProtection="1">
      <alignment horizontal="right"/>
      <protection locked="0"/>
    </xf>
    <xf numFmtId="0" fontId="5" fillId="56" borderId="19" xfId="0" applyFont="1" applyFill="1" applyBorder="1" applyAlignment="1" applyProtection="1">
      <alignment horizontal="center"/>
      <protection locked="0"/>
    </xf>
    <xf numFmtId="174" fontId="3" fillId="57" borderId="19" xfId="0" applyNumberFormat="1" applyFont="1" applyFill="1" applyBorder="1" applyAlignment="1">
      <alignment/>
    </xf>
    <xf numFmtId="174" fontId="3" fillId="57" borderId="19" xfId="0" applyNumberFormat="1" applyFont="1" applyFill="1" applyBorder="1" applyAlignment="1" applyProtection="1">
      <alignment horizontal="right" vertical="center" wrapText="1"/>
      <protection/>
    </xf>
    <xf numFmtId="0" fontId="98" fillId="57" borderId="19" xfId="0" applyFont="1" applyFill="1" applyBorder="1" applyAlignment="1" applyProtection="1">
      <alignment horizontal="right" vertical="center" wrapText="1"/>
      <protection/>
    </xf>
    <xf numFmtId="0" fontId="4" fillId="57" borderId="19" xfId="0" applyFont="1" applyFill="1" applyBorder="1" applyAlignment="1" applyProtection="1">
      <alignment horizontal="right" vertical="center" wrapText="1"/>
      <protection/>
    </xf>
    <xf numFmtId="0" fontId="4" fillId="56" borderId="19" xfId="0" applyFont="1" applyFill="1" applyBorder="1" applyAlignment="1" applyProtection="1">
      <alignment horizontal="left" vertical="center" wrapText="1"/>
      <protection/>
    </xf>
    <xf numFmtId="174" fontId="3" fillId="57" borderId="19" xfId="0" applyNumberFormat="1" applyFont="1" applyFill="1" applyBorder="1" applyAlignment="1" applyProtection="1">
      <alignment horizontal="right"/>
      <protection locked="0"/>
    </xf>
    <xf numFmtId="0" fontId="67" fillId="57" borderId="19" xfId="0" applyFont="1" applyFill="1" applyBorder="1" applyAlignment="1" applyProtection="1">
      <alignment/>
      <protection locked="0"/>
    </xf>
    <xf numFmtId="0" fontId="3" fillId="57" borderId="19" xfId="0" applyFont="1" applyFill="1" applyBorder="1" applyAlignment="1" applyProtection="1">
      <alignment horizontal="center"/>
      <protection locked="0"/>
    </xf>
    <xf numFmtId="0" fontId="5" fillId="56" borderId="0" xfId="0" applyFont="1" applyFill="1" applyAlignment="1">
      <alignment/>
    </xf>
    <xf numFmtId="174" fontId="5" fillId="56" borderId="0" xfId="0" applyNumberFormat="1" applyFont="1" applyFill="1" applyAlignment="1">
      <alignment/>
    </xf>
    <xf numFmtId="174" fontId="3" fillId="56" borderId="19" xfId="0" applyNumberFormat="1" applyFont="1" applyFill="1" applyBorder="1" applyAlignment="1">
      <alignment horizontal="center"/>
    </xf>
    <xf numFmtId="174" fontId="5" fillId="56" borderId="19" xfId="0" applyNumberFormat="1" applyFont="1" applyFill="1" applyBorder="1" applyAlignment="1" applyProtection="1">
      <alignment/>
      <protection locked="0"/>
    </xf>
    <xf numFmtId="174" fontId="3" fillId="58" borderId="19" xfId="0" applyNumberFormat="1" applyFont="1" applyFill="1" applyBorder="1" applyAlignment="1">
      <alignment/>
    </xf>
    <xf numFmtId="0" fontId="5" fillId="57" borderId="19" xfId="0" applyFont="1" applyFill="1" applyBorder="1" applyAlignment="1">
      <alignment horizontal="left" wrapText="1"/>
    </xf>
    <xf numFmtId="174" fontId="3" fillId="57" borderId="19" xfId="0" applyNumberFormat="1" applyFont="1" applyFill="1" applyBorder="1" applyAlignment="1" applyProtection="1">
      <alignment/>
      <protection locked="0"/>
    </xf>
    <xf numFmtId="0" fontId="99" fillId="57" borderId="19" xfId="0" applyFont="1" applyFill="1" applyBorder="1" applyAlignment="1">
      <alignment/>
    </xf>
    <xf numFmtId="0" fontId="3" fillId="57" borderId="19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3" fillId="56" borderId="19" xfId="0" applyFont="1" applyFill="1" applyBorder="1" applyAlignment="1">
      <alignment wrapText="1"/>
    </xf>
    <xf numFmtId="0" fontId="5" fillId="56" borderId="19" xfId="0" applyFont="1" applyFill="1" applyBorder="1" applyAlignment="1">
      <alignment horizontal="center"/>
    </xf>
    <xf numFmtId="174" fontId="95" fillId="56" borderId="19" xfId="0" applyNumberFormat="1" applyFont="1" applyFill="1" applyBorder="1" applyAlignment="1" applyProtection="1">
      <alignment horizontal="right"/>
      <protection locked="0"/>
    </xf>
    <xf numFmtId="176" fontId="6" fillId="56" borderId="19" xfId="0" applyNumberFormat="1" applyFont="1" applyFill="1" applyBorder="1" applyAlignment="1" applyProtection="1">
      <alignment/>
      <protection locked="0"/>
    </xf>
    <xf numFmtId="174" fontId="100" fillId="0" borderId="0" xfId="0" applyNumberFormat="1" applyFont="1" applyAlignment="1">
      <alignment/>
    </xf>
    <xf numFmtId="174" fontId="3" fillId="59" borderId="19" xfId="0" applyNumberFormat="1" applyFont="1" applyFill="1" applyBorder="1" applyAlignment="1" applyProtection="1">
      <alignment horizontal="right" vertical="center" wrapText="1"/>
      <protection/>
    </xf>
    <xf numFmtId="174" fontId="0" fillId="0" borderId="0" xfId="0" applyNumberFormat="1" applyFont="1" applyAlignment="1">
      <alignment/>
    </xf>
    <xf numFmtId="0" fontId="70" fillId="60" borderId="30" xfId="0" applyFont="1" applyFill="1" applyBorder="1" applyAlignment="1">
      <alignment horizontal="center"/>
    </xf>
    <xf numFmtId="0" fontId="70" fillId="60" borderId="31" xfId="0" applyFont="1" applyFill="1" applyBorder="1" applyAlignment="1">
      <alignment horizontal="center" vertical="center" wrapText="1"/>
    </xf>
    <xf numFmtId="0" fontId="70" fillId="60" borderId="28" xfId="0" applyFont="1" applyFill="1" applyBorder="1" applyAlignment="1">
      <alignment horizontal="center" vertical="center" wrapText="1"/>
    </xf>
    <xf numFmtId="177" fontId="69" fillId="60" borderId="32" xfId="0" applyNumberFormat="1" applyFont="1" applyFill="1" applyBorder="1" applyAlignment="1">
      <alignment horizontal="center" vertical="center" wrapText="1"/>
    </xf>
    <xf numFmtId="0" fontId="70" fillId="60" borderId="19" xfId="0" applyFont="1" applyFill="1" applyBorder="1" applyAlignment="1">
      <alignment horizontal="center" vertical="center" wrapText="1"/>
    </xf>
    <xf numFmtId="0" fontId="97" fillId="56" borderId="19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9" fillId="60" borderId="32" xfId="0" applyFont="1" applyFill="1" applyBorder="1" applyAlignment="1">
      <alignment horizontal="center" vertical="center"/>
    </xf>
    <xf numFmtId="0" fontId="69" fillId="60" borderId="33" xfId="0" applyFont="1" applyFill="1" applyBorder="1" applyAlignment="1">
      <alignment horizontal="center" vertical="center"/>
    </xf>
    <xf numFmtId="177" fontId="69" fillId="60" borderId="32" xfId="0" applyNumberFormat="1" applyFont="1" applyFill="1" applyBorder="1" applyAlignment="1">
      <alignment horizontal="center" vertical="center" wrapText="1"/>
    </xf>
    <xf numFmtId="177" fontId="69" fillId="60" borderId="33" xfId="0" applyNumberFormat="1" applyFont="1" applyFill="1" applyBorder="1" applyAlignment="1">
      <alignment horizontal="center" vertical="center" wrapText="1"/>
    </xf>
    <xf numFmtId="0" fontId="70" fillId="60" borderId="31" xfId="0" applyFont="1" applyFill="1" applyBorder="1" applyAlignment="1">
      <alignment horizontal="center"/>
    </xf>
    <xf numFmtId="0" fontId="70" fillId="60" borderId="30" xfId="0" applyFont="1" applyFill="1" applyBorder="1" applyAlignment="1">
      <alignment horizontal="center"/>
    </xf>
    <xf numFmtId="0" fontId="70" fillId="60" borderId="28" xfId="0" applyFont="1" applyFill="1" applyBorder="1" applyAlignment="1">
      <alignment horizontal="center"/>
    </xf>
    <xf numFmtId="0" fontId="5" fillId="0" borderId="0" xfId="0" applyFont="1" applyAlignment="1">
      <alignment horizontal="justify"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4" borderId="19" xfId="0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horizontal="justify" wrapText="1"/>
    </xf>
    <xf numFmtId="0" fontId="31" fillId="54" borderId="31" xfId="0" applyFont="1" applyFill="1" applyBorder="1" applyAlignment="1">
      <alignment horizontal="center" vertical="center" wrapText="1"/>
    </xf>
    <xf numFmtId="0" fontId="31" fillId="54" borderId="28" xfId="0" applyFont="1" applyFill="1" applyBorder="1" applyAlignment="1">
      <alignment horizontal="center" vertical="center" wrapText="1"/>
    </xf>
    <xf numFmtId="174" fontId="68" fillId="0" borderId="31" xfId="0" applyNumberFormat="1" applyFont="1" applyBorder="1" applyAlignment="1">
      <alignment horizontal="center" vertical="center"/>
    </xf>
    <xf numFmtId="174" fontId="68" fillId="0" borderId="28" xfId="0" applyNumberFormat="1" applyFont="1" applyBorder="1" applyAlignment="1">
      <alignment horizontal="center" vertical="center"/>
    </xf>
    <xf numFmtId="174" fontId="31" fillId="0" borderId="31" xfId="0" applyNumberFormat="1" applyFont="1" applyBorder="1" applyAlignment="1">
      <alignment horizontal="center" vertical="center"/>
    </xf>
    <xf numFmtId="174" fontId="31" fillId="0" borderId="28" xfId="0" applyNumberFormat="1" applyFont="1" applyBorder="1" applyAlignment="1">
      <alignment horizontal="center" vertical="center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  <pageSetUpPr fitToPage="1"/>
  </sheetPr>
  <dimension ref="A1:S52"/>
  <sheetViews>
    <sheetView tabSelected="1" zoomScaleSheetLayoutView="100" zoomScalePageLayoutView="0" workbookViewId="0" topLeftCell="A1">
      <pane xSplit="1" ySplit="10" topLeftCell="B23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B28" sqref="B28"/>
    </sheetView>
  </sheetViews>
  <sheetFormatPr defaultColWidth="9.00390625" defaultRowHeight="12.75"/>
  <cols>
    <col min="1" max="1" width="33.125" style="0" customWidth="1"/>
    <col min="2" max="2" width="17.375" style="0" customWidth="1"/>
    <col min="3" max="3" width="26.25390625" style="0" customWidth="1"/>
    <col min="4" max="4" width="28.375" style="0" customWidth="1"/>
    <col min="5" max="5" width="25.00390625" style="0" customWidth="1"/>
    <col min="6" max="6" width="19.00390625" style="56" customWidth="1"/>
    <col min="7" max="7" width="16.375" style="0" customWidth="1"/>
    <col min="8" max="8" width="20.00390625" style="0" customWidth="1"/>
    <col min="9" max="9" width="19.625" style="0" customWidth="1"/>
    <col min="10" max="10" width="22.75390625" style="0" customWidth="1"/>
    <col min="11" max="11" width="21.25390625" style="0" customWidth="1"/>
    <col min="12" max="12" width="13.375" style="0" customWidth="1"/>
    <col min="13" max="13" width="4.75390625" style="0" customWidth="1"/>
    <col min="14" max="14" width="13.375" style="0" customWidth="1"/>
    <col min="15" max="15" width="8.00390625" style="0" customWidth="1"/>
    <col min="16" max="16" width="11.25390625" style="0" customWidth="1"/>
    <col min="17" max="17" width="12.875" style="0" customWidth="1"/>
    <col min="18" max="33" width="7.75390625" style="0" customWidth="1"/>
  </cols>
  <sheetData>
    <row r="1" spans="1:11" ht="36" customHeight="1">
      <c r="A1" s="129" t="s">
        <v>52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9.75" customHeight="1" hidden="1">
      <c r="A2" s="2"/>
      <c r="B2" s="2"/>
      <c r="C2" s="2"/>
      <c r="D2" s="2"/>
      <c r="E2" s="2"/>
      <c r="F2" s="106"/>
      <c r="G2" s="2"/>
      <c r="H2" s="2"/>
      <c r="I2" s="2"/>
      <c r="J2" s="2"/>
      <c r="K2" s="2"/>
    </row>
    <row r="3" spans="1:11" ht="15">
      <c r="A3" s="2" t="s">
        <v>47</v>
      </c>
      <c r="B3" s="2"/>
      <c r="C3" s="2"/>
      <c r="D3" s="2"/>
      <c r="E3" s="2"/>
      <c r="F3" s="106"/>
      <c r="G3" s="2"/>
      <c r="H3" s="2"/>
      <c r="I3" s="2"/>
      <c r="J3" s="2"/>
      <c r="K3" s="2"/>
    </row>
    <row r="4" spans="1:11" ht="0.75" customHeight="1">
      <c r="A4" s="2"/>
      <c r="B4" s="2"/>
      <c r="C4" s="2"/>
      <c r="D4" s="2"/>
      <c r="E4" s="2"/>
      <c r="F4" s="106"/>
      <c r="G4" s="2"/>
      <c r="H4" s="2"/>
      <c r="I4" s="2"/>
      <c r="J4" s="2"/>
      <c r="K4" s="2"/>
    </row>
    <row r="5" spans="1:11" ht="17.25" customHeight="1">
      <c r="A5" s="130" t="s">
        <v>29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ht="19.5" customHeight="1">
      <c r="A6" s="15" t="s">
        <v>20</v>
      </c>
      <c r="B6" s="32" t="s">
        <v>62</v>
      </c>
      <c r="C6" s="2"/>
      <c r="D6" s="2"/>
      <c r="E6" s="34"/>
      <c r="F6" s="107"/>
      <c r="G6" s="2"/>
      <c r="H6" s="2"/>
      <c r="I6" s="2"/>
      <c r="J6" s="2"/>
      <c r="K6" s="71"/>
    </row>
    <row r="7" spans="1:11" ht="17.25" customHeight="1">
      <c r="A7" s="2"/>
      <c r="B7" s="2"/>
      <c r="C7" s="34"/>
      <c r="D7" s="34"/>
      <c r="E7" s="34"/>
      <c r="F7" s="107"/>
      <c r="G7" s="34"/>
      <c r="H7" s="34"/>
      <c r="I7" s="34"/>
      <c r="J7" s="34"/>
      <c r="K7" s="2"/>
    </row>
    <row r="8" spans="1:12" s="56" customFormat="1" ht="15" customHeight="1">
      <c r="A8" s="131" t="s">
        <v>0</v>
      </c>
      <c r="B8" s="133" t="s">
        <v>22</v>
      </c>
      <c r="C8" s="135" t="s">
        <v>23</v>
      </c>
      <c r="D8" s="136"/>
      <c r="E8" s="136"/>
      <c r="F8" s="136"/>
      <c r="G8" s="136"/>
      <c r="H8" s="136"/>
      <c r="I8" s="137"/>
      <c r="J8" s="123"/>
      <c r="K8" s="124" t="s">
        <v>1</v>
      </c>
      <c r="L8" s="125"/>
    </row>
    <row r="9" spans="1:12" s="56" customFormat="1" ht="87.75" customHeight="1">
      <c r="A9" s="132"/>
      <c r="B9" s="134"/>
      <c r="C9" s="126" t="s">
        <v>56</v>
      </c>
      <c r="D9" s="126" t="s">
        <v>53</v>
      </c>
      <c r="E9" s="126" t="s">
        <v>57</v>
      </c>
      <c r="F9" s="126" t="s">
        <v>58</v>
      </c>
      <c r="G9" s="126" t="s">
        <v>59</v>
      </c>
      <c r="H9" s="126" t="s">
        <v>60</v>
      </c>
      <c r="I9" s="126" t="s">
        <v>46</v>
      </c>
      <c r="J9" s="126" t="s">
        <v>61</v>
      </c>
      <c r="K9" s="127" t="s">
        <v>35</v>
      </c>
      <c r="L9" s="127" t="s">
        <v>37</v>
      </c>
    </row>
    <row r="10" spans="1:12" s="68" customFormat="1" ht="31.5">
      <c r="A10" s="66" t="s">
        <v>24</v>
      </c>
      <c r="B10" s="67">
        <f>B24+B25+B26+B27+B17+B35+B36+B37+B38</f>
        <v>66798.633</v>
      </c>
      <c r="C10" s="67">
        <f>C24+C25+C26+C27+C17</f>
        <v>47342.568999999996</v>
      </c>
      <c r="D10" s="67"/>
      <c r="E10" s="67">
        <f>E24+E25+E26+E27+E17</f>
        <v>224.426</v>
      </c>
      <c r="F10" s="108">
        <f>F24+F25+F26+F27+F17</f>
        <v>2952.643</v>
      </c>
      <c r="G10" s="67">
        <f>G24+G25+G26+G27+G17</f>
        <v>226.746</v>
      </c>
      <c r="H10" s="67">
        <f>H24+H25+H26+H27+H17</f>
        <v>0</v>
      </c>
      <c r="I10" s="67">
        <f>I24+I25+I26+I27+I17+I28</f>
        <v>579.84</v>
      </c>
      <c r="J10" s="67"/>
      <c r="K10" s="38"/>
      <c r="L10" s="38"/>
    </row>
    <row r="11" spans="1:12" ht="12.75">
      <c r="A11" s="51" t="s">
        <v>32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31.5" customHeight="1">
      <c r="A12" s="111" t="s">
        <v>38</v>
      </c>
      <c r="B12" s="112">
        <f>SUM(B13:B16)</f>
        <v>14.317</v>
      </c>
      <c r="C12" s="112">
        <f aca="true" t="shared" si="0" ref="C12:J12">SUM(C13:C16)</f>
        <v>11.283</v>
      </c>
      <c r="D12" s="112">
        <f t="shared" si="0"/>
        <v>0</v>
      </c>
      <c r="E12" s="112">
        <f t="shared" si="0"/>
        <v>0</v>
      </c>
      <c r="F12" s="112">
        <f t="shared" si="0"/>
        <v>2.837</v>
      </c>
      <c r="G12" s="112">
        <f t="shared" si="0"/>
        <v>0.156</v>
      </c>
      <c r="H12" s="112">
        <f t="shared" si="0"/>
        <v>0</v>
      </c>
      <c r="I12" s="112">
        <f t="shared" si="0"/>
        <v>0.041</v>
      </c>
      <c r="J12" s="112">
        <f t="shared" si="0"/>
        <v>0</v>
      </c>
      <c r="K12" s="114"/>
      <c r="L12" s="114"/>
    </row>
    <row r="13" spans="1:15" ht="15">
      <c r="A13" s="52" t="s">
        <v>2</v>
      </c>
      <c r="B13" s="21">
        <f>SUM(C13:I13)</f>
        <v>2.547</v>
      </c>
      <c r="C13" s="30">
        <v>2.391</v>
      </c>
      <c r="D13" s="30">
        <v>0</v>
      </c>
      <c r="E13" s="39">
        <v>0</v>
      </c>
      <c r="F13" s="77">
        <v>0</v>
      </c>
      <c r="G13" s="57">
        <v>0.156</v>
      </c>
      <c r="H13" s="53">
        <v>0</v>
      </c>
      <c r="I13" s="21">
        <v>0</v>
      </c>
      <c r="J13" s="21">
        <v>0</v>
      </c>
      <c r="K13" s="79">
        <v>1029174.9600000001</v>
      </c>
      <c r="L13" s="83">
        <v>71690.66</v>
      </c>
      <c r="O13" s="61"/>
    </row>
    <row r="14" spans="1:19" s="61" customFormat="1" ht="15">
      <c r="A14" s="52" t="s">
        <v>3</v>
      </c>
      <c r="B14" s="21">
        <f>SUM(C14:I14)</f>
        <v>0</v>
      </c>
      <c r="C14" s="30">
        <v>0</v>
      </c>
      <c r="D14" s="30">
        <v>0</v>
      </c>
      <c r="E14" s="59">
        <v>0</v>
      </c>
      <c r="F14" s="109">
        <v>0</v>
      </c>
      <c r="G14" s="58">
        <v>0</v>
      </c>
      <c r="H14" s="64">
        <v>0</v>
      </c>
      <c r="I14" s="58">
        <v>0</v>
      </c>
      <c r="J14" s="58">
        <v>0</v>
      </c>
      <c r="K14" s="80">
        <v>1213132.5999999999</v>
      </c>
      <c r="L14" s="60" t="s">
        <v>36</v>
      </c>
      <c r="P14"/>
      <c r="Q14"/>
      <c r="R14"/>
      <c r="S14"/>
    </row>
    <row r="15" spans="1:15" ht="15.75">
      <c r="A15" s="52" t="s">
        <v>4</v>
      </c>
      <c r="B15" s="21">
        <f>SUM(C15:I15)</f>
        <v>11.475</v>
      </c>
      <c r="C15" s="30">
        <f>0.836+7.806</f>
        <v>8.642</v>
      </c>
      <c r="D15" s="30">
        <v>0</v>
      </c>
      <c r="E15" s="21">
        <v>0</v>
      </c>
      <c r="F15" s="77">
        <v>2.833</v>
      </c>
      <c r="G15" s="21">
        <v>0</v>
      </c>
      <c r="H15" s="53">
        <v>0</v>
      </c>
      <c r="I15" s="21">
        <v>0</v>
      </c>
      <c r="J15" s="21">
        <v>0</v>
      </c>
      <c r="K15" s="79">
        <v>1378986.95</v>
      </c>
      <c r="L15" s="40" t="s">
        <v>36</v>
      </c>
      <c r="N15" s="84"/>
      <c r="O15" s="61"/>
    </row>
    <row r="16" spans="1:15" ht="15.75">
      <c r="A16" s="52" t="s">
        <v>5</v>
      </c>
      <c r="B16" s="21">
        <f>SUM(C16:I16)</f>
        <v>0.295</v>
      </c>
      <c r="C16" s="30">
        <f>0.078+0.172</f>
        <v>0.25</v>
      </c>
      <c r="D16" s="30">
        <v>0</v>
      </c>
      <c r="E16" s="21">
        <v>0</v>
      </c>
      <c r="F16" s="77">
        <v>0.004</v>
      </c>
      <c r="G16" s="21">
        <v>0</v>
      </c>
      <c r="H16" s="53">
        <v>0</v>
      </c>
      <c r="I16" s="76">
        <v>0.041</v>
      </c>
      <c r="J16" s="76">
        <v>0</v>
      </c>
      <c r="K16" s="79">
        <v>1117022.9</v>
      </c>
      <c r="L16" s="40" t="s">
        <v>36</v>
      </c>
      <c r="N16" s="84"/>
      <c r="O16" s="61"/>
    </row>
    <row r="17" spans="1:15" ht="30.75">
      <c r="A17" s="111" t="s">
        <v>33</v>
      </c>
      <c r="B17" s="112">
        <f>SUM(B18:B21)</f>
        <v>9554.737</v>
      </c>
      <c r="C17" s="112">
        <f aca="true" t="shared" si="1" ref="C17:J17">SUM(C18:C21)</f>
        <v>7502.585</v>
      </c>
      <c r="D17" s="112">
        <f t="shared" si="1"/>
        <v>0</v>
      </c>
      <c r="E17" s="112">
        <f t="shared" si="1"/>
        <v>0</v>
      </c>
      <c r="F17" s="112">
        <f t="shared" si="1"/>
        <v>1804.286</v>
      </c>
      <c r="G17" s="112">
        <f t="shared" si="1"/>
        <v>226.746</v>
      </c>
      <c r="H17" s="112">
        <f t="shared" si="1"/>
        <v>0</v>
      </c>
      <c r="I17" s="112">
        <f t="shared" si="1"/>
        <v>21.12</v>
      </c>
      <c r="J17" s="112">
        <f t="shared" si="1"/>
        <v>0</v>
      </c>
      <c r="K17" s="113"/>
      <c r="L17" s="114"/>
      <c r="N17" s="85"/>
      <c r="O17" s="61"/>
    </row>
    <row r="18" spans="1:15" ht="18.75">
      <c r="A18" s="52" t="s">
        <v>2</v>
      </c>
      <c r="B18" s="21">
        <f>SUM(C18:I18)</f>
        <v>1802.9440000000002</v>
      </c>
      <c r="C18" s="57">
        <v>1576.198</v>
      </c>
      <c r="D18" s="57">
        <v>0</v>
      </c>
      <c r="E18" s="21">
        <v>0</v>
      </c>
      <c r="F18" s="77">
        <v>0</v>
      </c>
      <c r="G18" s="87">
        <v>226.746</v>
      </c>
      <c r="H18" s="53">
        <v>0</v>
      </c>
      <c r="I18" s="21">
        <v>0</v>
      </c>
      <c r="J18" s="21">
        <v>0</v>
      </c>
      <c r="K18" s="81">
        <v>141.49</v>
      </c>
      <c r="L18" s="90" t="s">
        <v>63</v>
      </c>
      <c r="N18" s="84"/>
      <c r="O18" s="61"/>
    </row>
    <row r="19" spans="1:18" s="61" customFormat="1" ht="15.75">
      <c r="A19" s="52" t="s">
        <v>3</v>
      </c>
      <c r="B19" s="58">
        <f>SUM(C19:I19)</f>
        <v>0</v>
      </c>
      <c r="C19" s="62">
        <v>0</v>
      </c>
      <c r="D19" s="62">
        <v>0</v>
      </c>
      <c r="E19" s="58">
        <v>0</v>
      </c>
      <c r="F19" s="109">
        <v>0</v>
      </c>
      <c r="G19" s="21">
        <v>0</v>
      </c>
      <c r="H19" s="64">
        <v>0</v>
      </c>
      <c r="I19" s="58">
        <v>0</v>
      </c>
      <c r="J19" s="58">
        <v>0</v>
      </c>
      <c r="K19" s="82">
        <v>180.79999999999998</v>
      </c>
      <c r="L19" s="60" t="s">
        <v>36</v>
      </c>
      <c r="N19" s="84"/>
      <c r="P19"/>
      <c r="Q19" s="88"/>
      <c r="R19"/>
    </row>
    <row r="20" spans="1:17" ht="15.75">
      <c r="A20" s="52" t="s">
        <v>4</v>
      </c>
      <c r="B20" s="21">
        <f>SUM(C20:I20)</f>
        <v>7567.552</v>
      </c>
      <c r="C20" s="30">
        <f>558.45+5207.2</f>
        <v>5765.65</v>
      </c>
      <c r="D20" s="30">
        <v>0</v>
      </c>
      <c r="E20" s="21">
        <v>0</v>
      </c>
      <c r="F20" s="77">
        <v>1801.902</v>
      </c>
      <c r="G20" s="21">
        <v>0</v>
      </c>
      <c r="H20" s="53">
        <v>0</v>
      </c>
      <c r="I20" s="21">
        <v>0</v>
      </c>
      <c r="J20" s="21">
        <v>0</v>
      </c>
      <c r="K20" s="81">
        <v>365.53999999999996</v>
      </c>
      <c r="L20" s="40" t="s">
        <v>36</v>
      </c>
      <c r="N20" s="84"/>
      <c r="O20" s="61"/>
      <c r="Q20" s="89"/>
    </row>
    <row r="21" spans="1:15" ht="15.75">
      <c r="A21" s="52" t="s">
        <v>5</v>
      </c>
      <c r="B21" s="21">
        <f>SUM(C21:I21)</f>
        <v>184.24099999999999</v>
      </c>
      <c r="C21" s="30">
        <f>49.55+111.187</f>
        <v>160.737</v>
      </c>
      <c r="D21" s="30">
        <v>0</v>
      </c>
      <c r="E21" s="21">
        <v>0</v>
      </c>
      <c r="F21" s="76">
        <v>2.384</v>
      </c>
      <c r="G21" s="21">
        <v>0</v>
      </c>
      <c r="H21" s="53">
        <v>0</v>
      </c>
      <c r="I21" s="76">
        <v>21.12</v>
      </c>
      <c r="J21" s="76">
        <v>0</v>
      </c>
      <c r="K21" s="81">
        <v>533.25</v>
      </c>
      <c r="L21" s="40" t="s">
        <v>36</v>
      </c>
      <c r="N21" s="84"/>
      <c r="O21" s="61"/>
    </row>
    <row r="22" spans="1:17" ht="15.75">
      <c r="A22" s="65"/>
      <c r="B22" s="21"/>
      <c r="C22" s="30"/>
      <c r="D22" s="30"/>
      <c r="E22" s="21"/>
      <c r="F22" s="76"/>
      <c r="G22" s="21"/>
      <c r="H22" s="53"/>
      <c r="I22" s="63"/>
      <c r="J22" s="63"/>
      <c r="K22" s="81"/>
      <c r="L22" s="40"/>
      <c r="N22" s="85"/>
      <c r="O22" s="61"/>
      <c r="Q22" s="89"/>
    </row>
    <row r="23" spans="1:18" s="75" customFormat="1" ht="15.75">
      <c r="A23" s="74" t="s">
        <v>34</v>
      </c>
      <c r="B23" s="99">
        <f aca="true" t="shared" si="2" ref="B23:J23">SUM(B24:B27)</f>
        <v>51573.323</v>
      </c>
      <c r="C23" s="99">
        <f t="shared" si="2"/>
        <v>39839.984</v>
      </c>
      <c r="D23" s="99">
        <f t="shared" si="2"/>
        <v>230.21300000000002</v>
      </c>
      <c r="E23" s="99">
        <f t="shared" si="2"/>
        <v>224.426</v>
      </c>
      <c r="F23" s="121">
        <f t="shared" si="2"/>
        <v>1148.357</v>
      </c>
      <c r="G23" s="99">
        <f t="shared" si="2"/>
        <v>0</v>
      </c>
      <c r="H23" s="99">
        <f t="shared" si="2"/>
        <v>0</v>
      </c>
      <c r="I23" s="99">
        <f t="shared" si="2"/>
        <v>549.279</v>
      </c>
      <c r="J23" s="99">
        <f t="shared" si="2"/>
        <v>26.327</v>
      </c>
      <c r="K23" s="100"/>
      <c r="L23" s="101"/>
      <c r="N23" s="84"/>
      <c r="O23" s="61"/>
      <c r="P23"/>
      <c r="R23"/>
    </row>
    <row r="24" spans="1:17" ht="15.75">
      <c r="A24" s="52" t="s">
        <v>2</v>
      </c>
      <c r="B24" s="21">
        <v>6140.314</v>
      </c>
      <c r="C24" s="73">
        <f>4739.433+898.844-C18</f>
        <v>4062.0789999999997</v>
      </c>
      <c r="D24" s="73">
        <f>201.247-D18</f>
        <v>201.247</v>
      </c>
      <c r="E24" s="36">
        <f>74.044-E18</f>
        <v>74.044</v>
      </c>
      <c r="F24" s="73">
        <v>0</v>
      </c>
      <c r="G24" s="36">
        <f>226.746-G18</f>
        <v>0</v>
      </c>
      <c r="H24" s="54">
        <v>0</v>
      </c>
      <c r="I24" s="42">
        <v>0</v>
      </c>
      <c r="J24" s="42">
        <v>0</v>
      </c>
      <c r="K24" s="79">
        <v>2189.86</v>
      </c>
      <c r="L24" s="40" t="s">
        <v>36</v>
      </c>
      <c r="N24" s="85"/>
      <c r="O24" s="61"/>
      <c r="P24" s="86"/>
      <c r="Q24" s="89"/>
    </row>
    <row r="25" spans="1:17" ht="15">
      <c r="A25" s="52" t="s">
        <v>3</v>
      </c>
      <c r="B25" s="78">
        <f>SUM(C25:I25)</f>
        <v>890.171</v>
      </c>
      <c r="C25" s="73">
        <f>866.999-C19</f>
        <v>866.999</v>
      </c>
      <c r="D25" s="73">
        <v>0</v>
      </c>
      <c r="E25" s="36">
        <f>23.172-E19</f>
        <v>23.172</v>
      </c>
      <c r="F25" s="73">
        <v>0</v>
      </c>
      <c r="G25" s="41">
        <v>0</v>
      </c>
      <c r="H25" s="55">
        <v>0</v>
      </c>
      <c r="I25" s="41">
        <v>0</v>
      </c>
      <c r="J25" s="41">
        <v>0</v>
      </c>
      <c r="K25" s="79">
        <v>2350.75</v>
      </c>
      <c r="L25" s="40" t="s">
        <v>36</v>
      </c>
      <c r="N25" s="35"/>
      <c r="O25" s="61"/>
      <c r="P25" s="86"/>
      <c r="Q25" s="89"/>
    </row>
    <row r="26" spans="1:16" ht="15">
      <c r="A26" s="52" t="s">
        <v>4</v>
      </c>
      <c r="B26" s="78">
        <v>37136.253</v>
      </c>
      <c r="C26" s="73">
        <f>15257.828+18740.306-C20</f>
        <v>28232.483999999997</v>
      </c>
      <c r="D26" s="73">
        <f>17.292-D20</f>
        <v>17.292</v>
      </c>
      <c r="E26" s="36">
        <f>80.461-E20</f>
        <v>80.461</v>
      </c>
      <c r="F26" s="73">
        <f>2556.792-F20</f>
        <v>754.8899999999999</v>
      </c>
      <c r="G26" s="41">
        <v>0</v>
      </c>
      <c r="H26" s="36">
        <f>0-H20</f>
        <v>0</v>
      </c>
      <c r="I26" s="49">
        <f>457.247-I20</f>
        <v>457.247</v>
      </c>
      <c r="J26" s="49">
        <v>26.327</v>
      </c>
      <c r="K26" s="79">
        <v>2843.28</v>
      </c>
      <c r="L26" s="40" t="s">
        <v>36</v>
      </c>
      <c r="N26" s="35"/>
      <c r="O26" s="61"/>
      <c r="P26" s="86"/>
    </row>
    <row r="27" spans="1:17" ht="15">
      <c r="A27" s="52" t="s">
        <v>5</v>
      </c>
      <c r="B27" s="78">
        <v>7406.585</v>
      </c>
      <c r="C27" s="73">
        <f>4265.104+2574.055-C21</f>
        <v>6678.422</v>
      </c>
      <c r="D27" s="73">
        <f>11.674-D21</f>
        <v>11.674</v>
      </c>
      <c r="E27" s="36">
        <f>46.749-E21</f>
        <v>46.749</v>
      </c>
      <c r="F27" s="73">
        <f>395.851-F21</f>
        <v>393.467</v>
      </c>
      <c r="G27" s="41">
        <v>0</v>
      </c>
      <c r="H27" s="36">
        <v>0</v>
      </c>
      <c r="I27" s="49">
        <f>113.152-I21</f>
        <v>92.032</v>
      </c>
      <c r="J27" s="41">
        <v>0</v>
      </c>
      <c r="K27" s="79">
        <v>3653.5</v>
      </c>
      <c r="L27" s="40" t="s">
        <v>36</v>
      </c>
      <c r="O27" s="61"/>
      <c r="P27" s="86"/>
      <c r="Q27" s="89"/>
    </row>
    <row r="28" spans="1:17" s="56" customFormat="1" ht="15.75">
      <c r="A28" s="116" t="s">
        <v>6</v>
      </c>
      <c r="B28" s="98">
        <f>B29+B31+B32+B30</f>
        <v>39361.808</v>
      </c>
      <c r="C28" s="98">
        <f>C29+C30+C31+C32</f>
        <v>38102.151000000005</v>
      </c>
      <c r="D28" s="98">
        <f>D29+D31+D32</f>
        <v>127.265</v>
      </c>
      <c r="E28" s="98">
        <f aca="true" t="shared" si="3" ref="E28:J28">E29+E30+E31+E32</f>
        <v>133.62599999999998</v>
      </c>
      <c r="F28" s="98">
        <f t="shared" si="3"/>
        <v>989.3250000000002</v>
      </c>
      <c r="G28" s="98">
        <f t="shared" si="3"/>
        <v>0</v>
      </c>
      <c r="H28" s="98">
        <f t="shared" si="3"/>
        <v>0</v>
      </c>
      <c r="I28" s="98">
        <f t="shared" si="3"/>
        <v>9.440999999999999</v>
      </c>
      <c r="J28" s="98">
        <f t="shared" si="3"/>
        <v>0</v>
      </c>
      <c r="K28" s="81"/>
      <c r="L28" s="117"/>
      <c r="Q28" s="91"/>
    </row>
    <row r="29" spans="1:12" s="56" customFormat="1" ht="15">
      <c r="A29" s="92" t="s">
        <v>7</v>
      </c>
      <c r="B29" s="78">
        <f>SUM(C29:I29)</f>
        <v>17374.814</v>
      </c>
      <c r="C29" s="93">
        <f>6115.178+8509.995+262.005+1405.079</f>
        <v>16292.257</v>
      </c>
      <c r="D29" s="119">
        <f>97.615+0.483</f>
        <v>98.098</v>
      </c>
      <c r="E29" s="94">
        <f>93.529+0.911</f>
        <v>94.44</v>
      </c>
      <c r="F29" s="73">
        <f>809.839+71.586</f>
        <v>881.4250000000001</v>
      </c>
      <c r="G29" s="95">
        <v>0</v>
      </c>
      <c r="H29" s="96">
        <v>0</v>
      </c>
      <c r="I29" s="118">
        <v>8.594</v>
      </c>
      <c r="J29" s="118">
        <v>0</v>
      </c>
      <c r="K29" s="83">
        <v>1779.16</v>
      </c>
      <c r="L29" s="97" t="s">
        <v>36</v>
      </c>
    </row>
    <row r="30" spans="1:12" s="56" customFormat="1" ht="15">
      <c r="A30" s="92" t="s">
        <v>54</v>
      </c>
      <c r="B30" s="78">
        <v>519.472</v>
      </c>
      <c r="C30" s="119">
        <f>458.582+40.863</f>
        <v>499.445</v>
      </c>
      <c r="D30" s="119">
        <v>0</v>
      </c>
      <c r="E30" s="94">
        <v>17.433</v>
      </c>
      <c r="F30" s="73">
        <v>1.787</v>
      </c>
      <c r="G30" s="95">
        <v>0</v>
      </c>
      <c r="H30" s="96">
        <v>0</v>
      </c>
      <c r="I30" s="118">
        <v>0.807</v>
      </c>
      <c r="J30" s="118">
        <v>0</v>
      </c>
      <c r="K30" s="83">
        <v>1200.76</v>
      </c>
      <c r="L30" s="97" t="s">
        <v>36</v>
      </c>
    </row>
    <row r="31" spans="1:17" s="56" customFormat="1" ht="24" customHeight="1">
      <c r="A31" s="92" t="s">
        <v>8</v>
      </c>
      <c r="B31" s="78">
        <f>SUM(C31:I31)</f>
        <v>20189.685</v>
      </c>
      <c r="C31" s="93">
        <f>19044.324+1034.941</f>
        <v>20079.265</v>
      </c>
      <c r="D31" s="93">
        <v>0</v>
      </c>
      <c r="E31" s="94">
        <v>21.753</v>
      </c>
      <c r="F31" s="73">
        <v>88.667</v>
      </c>
      <c r="G31" s="95">
        <v>0</v>
      </c>
      <c r="H31" s="96">
        <v>0</v>
      </c>
      <c r="I31" s="95">
        <v>0</v>
      </c>
      <c r="J31" s="95">
        <v>0</v>
      </c>
      <c r="K31" s="83">
        <v>1200.76</v>
      </c>
      <c r="L31" s="97" t="s">
        <v>36</v>
      </c>
      <c r="Q31" s="91"/>
    </row>
    <row r="32" spans="1:17" s="56" customFormat="1" ht="15">
      <c r="A32" s="92" t="s">
        <v>9</v>
      </c>
      <c r="B32" s="78">
        <v>1277.837</v>
      </c>
      <c r="C32" s="94">
        <f>36.411+1194.773</f>
        <v>1231.184</v>
      </c>
      <c r="D32" s="94">
        <v>29.167</v>
      </c>
      <c r="E32" s="94">
        <v>0</v>
      </c>
      <c r="F32" s="94">
        <v>17.446</v>
      </c>
      <c r="G32" s="95">
        <v>0</v>
      </c>
      <c r="H32" s="96">
        <v>0</v>
      </c>
      <c r="I32" s="95">
        <v>0.04</v>
      </c>
      <c r="J32" s="95">
        <v>0</v>
      </c>
      <c r="K32" s="83">
        <v>1200.76</v>
      </c>
      <c r="L32" s="97" t="s">
        <v>36</v>
      </c>
      <c r="Q32" s="91"/>
    </row>
    <row r="33" spans="1:14" ht="15">
      <c r="A33" s="52"/>
      <c r="B33" s="102"/>
      <c r="C33" s="102"/>
      <c r="D33" s="102">
        <v>0</v>
      </c>
      <c r="E33" s="102"/>
      <c r="F33" s="102"/>
      <c r="G33" s="102"/>
      <c r="H33" s="102"/>
      <c r="I33" s="102"/>
      <c r="J33" s="102"/>
      <c r="K33" s="102"/>
      <c r="L33" s="102"/>
      <c r="N33" s="35"/>
    </row>
    <row r="34" spans="1:17" ht="15.75">
      <c r="A34" s="69" t="s">
        <v>45</v>
      </c>
      <c r="B34" s="98">
        <f aca="true" t="shared" si="4" ref="B34:J34">SUM(B35:B38)</f>
        <v>5670.573</v>
      </c>
      <c r="C34" s="103">
        <f t="shared" si="4"/>
        <v>4922.353</v>
      </c>
      <c r="D34" s="103">
        <f t="shared" si="4"/>
        <v>0</v>
      </c>
      <c r="E34" s="103">
        <f t="shared" si="4"/>
        <v>333.384</v>
      </c>
      <c r="F34" s="103">
        <f t="shared" si="4"/>
        <v>228.44299999999998</v>
      </c>
      <c r="G34" s="103">
        <f t="shared" si="4"/>
        <v>-97.132</v>
      </c>
      <c r="H34" s="103">
        <f t="shared" si="4"/>
        <v>110.91</v>
      </c>
      <c r="I34" s="103">
        <f t="shared" si="4"/>
        <v>155.92399999999998</v>
      </c>
      <c r="J34" s="103">
        <f t="shared" si="4"/>
        <v>0</v>
      </c>
      <c r="K34" s="104"/>
      <c r="L34" s="105"/>
      <c r="Q34" s="89"/>
    </row>
    <row r="35" spans="1:13" ht="15">
      <c r="A35" s="52" t="s">
        <v>2</v>
      </c>
      <c r="B35" s="21">
        <v>2894.411</v>
      </c>
      <c r="C35" s="45">
        <v>2561.027</v>
      </c>
      <c r="D35" s="45">
        <v>0</v>
      </c>
      <c r="E35" s="37">
        <v>333.384</v>
      </c>
      <c r="F35" s="94">
        <v>0</v>
      </c>
      <c r="G35" s="49">
        <v>0</v>
      </c>
      <c r="H35" s="72">
        <v>0</v>
      </c>
      <c r="I35" s="41">
        <v>0</v>
      </c>
      <c r="J35" s="41">
        <v>0</v>
      </c>
      <c r="K35" s="31"/>
      <c r="L35" s="40"/>
      <c r="M35" s="37"/>
    </row>
    <row r="36" spans="1:17" ht="15">
      <c r="A36" s="52" t="s">
        <v>3</v>
      </c>
      <c r="B36" s="21">
        <f>SUM(C36:I36)</f>
        <v>269.49</v>
      </c>
      <c r="C36" s="45">
        <v>269.49</v>
      </c>
      <c r="D36" s="115">
        <v>0</v>
      </c>
      <c r="E36" s="2">
        <v>0</v>
      </c>
      <c r="F36" s="94">
        <v>0</v>
      </c>
      <c r="G36" s="49">
        <v>0</v>
      </c>
      <c r="H36" s="72">
        <v>0</v>
      </c>
      <c r="I36" s="41">
        <v>0</v>
      </c>
      <c r="J36" s="41">
        <v>0</v>
      </c>
      <c r="K36" s="31"/>
      <c r="L36" s="40"/>
      <c r="Q36" s="89"/>
    </row>
    <row r="37" spans="1:17" ht="15">
      <c r="A37" s="52" t="s">
        <v>4</v>
      </c>
      <c r="B37" s="21">
        <v>2284.217</v>
      </c>
      <c r="C37" s="44">
        <f>1755.313+225.561</f>
        <v>1980.874</v>
      </c>
      <c r="D37" s="44">
        <v>0</v>
      </c>
      <c r="E37" s="37">
        <v>0</v>
      </c>
      <c r="F37" s="94">
        <v>188.349</v>
      </c>
      <c r="G37" s="49">
        <v>-97.132</v>
      </c>
      <c r="H37" s="49">
        <v>0</v>
      </c>
      <c r="I37" s="49">
        <v>101.216</v>
      </c>
      <c r="J37" s="49">
        <v>0</v>
      </c>
      <c r="K37" s="31"/>
      <c r="L37" s="40"/>
      <c r="Q37" s="89"/>
    </row>
    <row r="38" spans="1:12" ht="15">
      <c r="A38" s="52" t="s">
        <v>5</v>
      </c>
      <c r="B38" s="21">
        <v>222.455</v>
      </c>
      <c r="C38" s="70">
        <f>94.86+16.102</f>
        <v>110.962</v>
      </c>
      <c r="D38" s="70">
        <v>0</v>
      </c>
      <c r="E38" s="37">
        <v>0</v>
      </c>
      <c r="F38" s="94">
        <v>40.094</v>
      </c>
      <c r="G38" s="49">
        <v>0</v>
      </c>
      <c r="H38" s="49">
        <v>110.91</v>
      </c>
      <c r="I38" s="49">
        <v>54.708</v>
      </c>
      <c r="J38" s="49">
        <v>0</v>
      </c>
      <c r="K38" s="31"/>
      <c r="L38" s="40"/>
    </row>
    <row r="39" spans="1:12" ht="15.75">
      <c r="A39" s="50" t="s">
        <v>6</v>
      </c>
      <c r="B39" s="21">
        <f>B40</f>
        <v>0</v>
      </c>
      <c r="C39" s="21">
        <v>0</v>
      </c>
      <c r="D39" s="21">
        <v>0</v>
      </c>
      <c r="E39" s="21">
        <v>0</v>
      </c>
      <c r="F39" s="78">
        <v>0</v>
      </c>
      <c r="G39" s="21">
        <v>0</v>
      </c>
      <c r="H39" s="21">
        <v>16.691</v>
      </c>
      <c r="I39" s="21">
        <v>0</v>
      </c>
      <c r="J39" s="21">
        <v>0</v>
      </c>
      <c r="K39" s="31"/>
      <c r="L39" s="40"/>
    </row>
    <row r="40" spans="1:12" ht="15">
      <c r="A40" s="52" t="s">
        <v>8</v>
      </c>
      <c r="B40" s="21">
        <f>SUM(C40:I40)</f>
        <v>0</v>
      </c>
      <c r="C40" s="45">
        <v>0</v>
      </c>
      <c r="D40" s="45"/>
      <c r="E40" s="37">
        <v>0</v>
      </c>
      <c r="F40" s="94">
        <v>0</v>
      </c>
      <c r="G40" s="41">
        <v>0</v>
      </c>
      <c r="H40" s="55">
        <v>0</v>
      </c>
      <c r="I40" s="41">
        <v>0</v>
      </c>
      <c r="J40" s="41">
        <v>0</v>
      </c>
      <c r="K40" s="31"/>
      <c r="L40" s="40"/>
    </row>
    <row r="41" spans="1:12" ht="34.5" customHeight="1">
      <c r="A41" s="50" t="s">
        <v>25</v>
      </c>
      <c r="B41" s="43">
        <f>B34+B28+B23+B39</f>
        <v>96605.704</v>
      </c>
      <c r="C41" s="43">
        <f aca="true" t="shared" si="5" ref="C41:J41">C34+C28+C23+C39+C17</f>
        <v>90367.07300000002</v>
      </c>
      <c r="D41" s="43">
        <f t="shared" si="5"/>
        <v>357.478</v>
      </c>
      <c r="E41" s="43">
        <f t="shared" si="5"/>
        <v>691.4359999999999</v>
      </c>
      <c r="F41" s="110">
        <f t="shared" si="5"/>
        <v>4170.411</v>
      </c>
      <c r="G41" s="43">
        <f t="shared" si="5"/>
        <v>129.614</v>
      </c>
      <c r="H41" s="43">
        <f t="shared" si="5"/>
        <v>127.601</v>
      </c>
      <c r="I41" s="43">
        <f t="shared" si="5"/>
        <v>735.764</v>
      </c>
      <c r="J41" s="43">
        <f t="shared" si="5"/>
        <v>26.327</v>
      </c>
      <c r="K41" s="4"/>
      <c r="L41" s="38"/>
    </row>
    <row r="42" spans="2:10" ht="16.5" customHeight="1">
      <c r="B42" s="35"/>
      <c r="C42" s="35"/>
      <c r="D42" s="35"/>
      <c r="E42" s="35"/>
      <c r="F42" s="35"/>
      <c r="G42" s="35"/>
      <c r="H42" s="35"/>
      <c r="I42" s="35"/>
      <c r="J42" s="35"/>
    </row>
    <row r="43" spans="2:10" ht="12.75">
      <c r="B43" s="35"/>
      <c r="C43" s="120"/>
      <c r="D43" s="122"/>
      <c r="E43" s="120"/>
      <c r="F43" s="120"/>
      <c r="G43" s="120"/>
      <c r="H43" s="120"/>
      <c r="I43" s="120"/>
      <c r="J43" s="120"/>
    </row>
    <row r="44" ht="12.75">
      <c r="B44" s="35"/>
    </row>
    <row r="45" spans="3:4" ht="12.75">
      <c r="C45" s="35"/>
      <c r="D45" s="35"/>
    </row>
    <row r="52" ht="12.75">
      <c r="E52" t="s">
        <v>55</v>
      </c>
    </row>
  </sheetData>
  <sheetProtection/>
  <mergeCells count="5">
    <mergeCell ref="A1:K1"/>
    <mergeCell ref="A5:K5"/>
    <mergeCell ref="A8:A9"/>
    <mergeCell ref="B8:B9"/>
    <mergeCell ref="C8:I8"/>
  </mergeCells>
  <printOptions/>
  <pageMargins left="0.2362204724409449" right="0.2755905511811024" top="0.1968503937007874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G11"/>
  <sheetViews>
    <sheetView zoomScale="85" zoomScaleNormal="85" zoomScaleSheetLayoutView="100" zoomScalePageLayoutView="0" workbookViewId="0" topLeftCell="A1">
      <selection activeCell="A51" sqref="A51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63" customHeight="1">
      <c r="A1" s="138" t="s">
        <v>44</v>
      </c>
      <c r="B1" s="138"/>
      <c r="C1" s="138"/>
      <c r="D1" s="138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19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130" t="s">
        <v>28</v>
      </c>
      <c r="B5" s="130"/>
      <c r="C5" s="130"/>
      <c r="D5" s="130"/>
      <c r="E5" s="3"/>
      <c r="F5" s="3"/>
      <c r="G5" s="3"/>
    </row>
    <row r="7" ht="15">
      <c r="A7" s="2" t="s">
        <v>48</v>
      </c>
    </row>
    <row r="9" ht="15">
      <c r="A9" s="2"/>
    </row>
    <row r="11" ht="12.75">
      <c r="A11" s="12"/>
    </row>
  </sheetData>
  <sheetProtection/>
  <mergeCells count="2">
    <mergeCell ref="A1:D1"/>
    <mergeCell ref="A5:D5"/>
  </mergeCells>
  <printOptions/>
  <pageMargins left="0.1968503937007874" right="0.1968503937007874" top="0.984251968503937" bottom="0.7086614173228347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BF25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129" t="s">
        <v>40</v>
      </c>
      <c r="B1" s="129"/>
      <c r="C1" s="129"/>
      <c r="D1" s="129"/>
      <c r="E1" s="12"/>
    </row>
    <row r="2" spans="1:4" ht="15">
      <c r="A2" s="2"/>
      <c r="B2" s="2"/>
      <c r="C2" s="2"/>
      <c r="D2" s="2"/>
    </row>
    <row r="3" spans="1:4" ht="15">
      <c r="A3" s="2" t="s">
        <v>49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140" t="s">
        <v>15</v>
      </c>
      <c r="B5" s="140"/>
      <c r="C5" s="140"/>
      <c r="D5" s="140"/>
      <c r="E5" s="16"/>
    </row>
    <row r="6" spans="1:5" ht="42" customHeight="1">
      <c r="A6" s="15" t="s">
        <v>20</v>
      </c>
      <c r="B6" s="17" t="str">
        <f>'Полезный отпуск'!B6</f>
        <v>апрель 2021 г.</v>
      </c>
      <c r="C6" s="13"/>
      <c r="D6" s="13"/>
      <c r="E6" s="16"/>
    </row>
    <row r="7" spans="1:5" ht="15">
      <c r="A7" s="20"/>
      <c r="B7" s="20"/>
      <c r="C7" s="20"/>
      <c r="D7" s="20"/>
      <c r="E7" s="14"/>
    </row>
    <row r="8" spans="1:4" ht="15">
      <c r="A8" s="141" t="s">
        <v>14</v>
      </c>
      <c r="B8" s="141"/>
      <c r="C8" s="141" t="s">
        <v>18</v>
      </c>
      <c r="D8" s="141"/>
    </row>
    <row r="9" spans="1:4" ht="15">
      <c r="A9" s="46" t="s">
        <v>16</v>
      </c>
      <c r="B9" s="46" t="s">
        <v>17</v>
      </c>
      <c r="C9" s="46" t="s">
        <v>16</v>
      </c>
      <c r="D9" s="46" t="s">
        <v>17</v>
      </c>
    </row>
    <row r="10" spans="1:4" ht="18.75">
      <c r="A10" s="19">
        <f>'Полезный отпуск'!B41</f>
        <v>96605.704</v>
      </c>
      <c r="B10" s="128">
        <v>202.649</v>
      </c>
      <c r="C10" s="18">
        <f>'Полезный отпуск'!B28</f>
        <v>39361.808</v>
      </c>
      <c r="D10" s="19">
        <f>ROUND(C10/4937*12,3)</f>
        <v>95.674</v>
      </c>
    </row>
    <row r="11" spans="1:5" ht="12.75">
      <c r="A11" s="29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139"/>
      <c r="B23" s="139"/>
      <c r="C23" s="139"/>
      <c r="D23" s="139"/>
      <c r="E23" s="13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</row>
    <row r="25" spans="1:58" ht="153.75" customHeight="1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27"/>
  <sheetViews>
    <sheetView zoomScalePageLayoutView="0" workbookViewId="0" topLeftCell="A1">
      <pane xSplit="1" ySplit="1" topLeftCell="B8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H21" sqref="H21"/>
    </sheetView>
  </sheetViews>
  <sheetFormatPr defaultColWidth="9.00390625" defaultRowHeight="12.75"/>
  <cols>
    <col min="1" max="1" width="39.125" style="0" customWidth="1"/>
    <col min="2" max="2" width="37.875" style="0" customWidth="1"/>
    <col min="3" max="4" width="22.625" style="0" customWidth="1"/>
    <col min="5" max="5" width="11.75390625" style="0" customWidth="1"/>
    <col min="6" max="6" width="13.625" style="0" customWidth="1"/>
    <col min="7" max="7" width="15.25390625" style="0" customWidth="1"/>
  </cols>
  <sheetData>
    <row r="1" spans="1:4" ht="69" customHeight="1">
      <c r="A1" s="148" t="s">
        <v>41</v>
      </c>
      <c r="B1" s="148"/>
      <c r="C1" s="148"/>
      <c r="D1" s="148"/>
    </row>
    <row r="2" spans="1:4" ht="15">
      <c r="A2" s="22"/>
      <c r="B2" s="22"/>
      <c r="C2" s="22"/>
      <c r="D2" s="22"/>
    </row>
    <row r="3" spans="1:4" ht="15">
      <c r="A3" s="22" t="s">
        <v>50</v>
      </c>
      <c r="B3" s="22"/>
      <c r="C3" s="22"/>
      <c r="D3" s="22"/>
    </row>
    <row r="4" spans="1:4" ht="15">
      <c r="A4" s="22"/>
      <c r="B4" s="22"/>
      <c r="C4" s="22"/>
      <c r="D4" s="22"/>
    </row>
    <row r="5" spans="1:4" ht="15">
      <c r="A5" s="22"/>
      <c r="B5" s="22"/>
      <c r="C5" s="22"/>
      <c r="D5" s="22"/>
    </row>
    <row r="6" spans="1:4" ht="15">
      <c r="A6" s="22"/>
      <c r="B6" s="22"/>
      <c r="C6" s="22"/>
      <c r="D6" s="22"/>
    </row>
    <row r="7" spans="1:4" ht="15">
      <c r="A7" s="22"/>
      <c r="B7" s="22"/>
      <c r="C7" s="22"/>
      <c r="D7" s="22"/>
    </row>
    <row r="8" spans="1:4" ht="15">
      <c r="A8" s="22"/>
      <c r="B8" s="22"/>
      <c r="C8" s="22"/>
      <c r="D8" s="22"/>
    </row>
    <row r="9" spans="1:4" ht="15">
      <c r="A9" s="22"/>
      <c r="B9" s="22"/>
      <c r="C9" s="22"/>
      <c r="D9" s="22"/>
    </row>
    <row r="10" spans="1:4" ht="15">
      <c r="A10" s="22"/>
      <c r="B10" s="22"/>
      <c r="C10" s="22"/>
      <c r="D10" s="22"/>
    </row>
    <row r="11" spans="1:4" ht="15" customHeight="1">
      <c r="A11" s="144" t="s">
        <v>31</v>
      </c>
      <c r="B11" s="144"/>
      <c r="C11" s="144"/>
      <c r="D11" s="144"/>
    </row>
    <row r="12" spans="1:4" ht="24" customHeight="1">
      <c r="A12" s="23" t="s">
        <v>20</v>
      </c>
      <c r="B12" s="24" t="str">
        <f>'Полезный отпуск'!B6</f>
        <v>апрель 2021 г.</v>
      </c>
      <c r="C12" s="22"/>
      <c r="D12" s="22"/>
    </row>
    <row r="13" spans="1:4" ht="15">
      <c r="A13" s="22"/>
      <c r="B13" s="22"/>
      <c r="C13" s="22"/>
      <c r="D13" s="22"/>
    </row>
    <row r="14" spans="1:4" ht="41.25" customHeight="1">
      <c r="A14" s="47" t="s">
        <v>26</v>
      </c>
      <c r="B14" s="48" t="s">
        <v>27</v>
      </c>
      <c r="C14" s="149" t="s">
        <v>12</v>
      </c>
      <c r="D14" s="150"/>
    </row>
    <row r="15" spans="1:6" ht="15">
      <c r="A15" s="47" t="s">
        <v>11</v>
      </c>
      <c r="B15" s="25" t="s">
        <v>11</v>
      </c>
      <c r="C15" s="151">
        <v>0</v>
      </c>
      <c r="D15" s="152"/>
      <c r="E15" s="146"/>
      <c r="F15" s="147"/>
    </row>
    <row r="16" spans="1:6" ht="15">
      <c r="A16" s="47" t="s">
        <v>30</v>
      </c>
      <c r="B16" s="25" t="s">
        <v>30</v>
      </c>
      <c r="C16" s="151">
        <v>0</v>
      </c>
      <c r="D16" s="152"/>
      <c r="E16" s="146"/>
      <c r="F16" s="147"/>
    </row>
    <row r="17" spans="1:6" ht="15">
      <c r="A17" s="47" t="s">
        <v>13</v>
      </c>
      <c r="B17" s="26" t="s">
        <v>13</v>
      </c>
      <c r="C17" s="151">
        <v>0</v>
      </c>
      <c r="D17" s="152"/>
      <c r="E17" s="146"/>
      <c r="F17" s="147"/>
    </row>
    <row r="18" spans="1:6" ht="15">
      <c r="A18" s="145" t="s">
        <v>21</v>
      </c>
      <c r="B18" s="145"/>
      <c r="C18" s="153">
        <f>SUM(C15:C17)</f>
        <v>0</v>
      </c>
      <c r="D18" s="154"/>
      <c r="E18" s="146"/>
      <c r="F18" s="147"/>
    </row>
    <row r="19" spans="1:5" ht="15">
      <c r="A19" s="27"/>
      <c r="B19" s="27"/>
      <c r="C19" s="28"/>
      <c r="D19" s="27"/>
      <c r="E19" s="8"/>
    </row>
    <row r="20" spans="1:4" ht="33" customHeight="1">
      <c r="A20" s="143" t="s">
        <v>39</v>
      </c>
      <c r="B20" s="143"/>
      <c r="C20" s="143"/>
      <c r="D20" s="143"/>
    </row>
    <row r="21" spans="1:4" ht="96.75" customHeight="1">
      <c r="A21" s="142" t="s">
        <v>43</v>
      </c>
      <c r="B21" s="142"/>
      <c r="C21" s="142"/>
      <c r="D21" s="142"/>
    </row>
    <row r="22" spans="1:4" ht="67.5" customHeight="1">
      <c r="A22" s="142" t="s">
        <v>42</v>
      </c>
      <c r="B22" s="142"/>
      <c r="C22" s="142"/>
      <c r="D22" s="142"/>
    </row>
    <row r="23" spans="1:3" ht="12.75">
      <c r="A23" s="5"/>
      <c r="B23" s="5"/>
      <c r="C23" s="5"/>
    </row>
    <row r="24" spans="1:8" s="6" customFormat="1" ht="12" customHeight="1">
      <c r="A24" s="9"/>
      <c r="B24" s="9"/>
      <c r="C24" s="9"/>
      <c r="D24" s="9"/>
      <c r="E24" s="9"/>
      <c r="F24" s="9"/>
      <c r="G24" s="9"/>
      <c r="H24" s="9"/>
    </row>
    <row r="25" spans="1:4" ht="12.75">
      <c r="A25" s="5"/>
      <c r="B25" s="5"/>
      <c r="C25" s="5"/>
      <c r="D25" s="5"/>
    </row>
    <row r="26" spans="1:4" ht="12.75">
      <c r="A26" s="5"/>
      <c r="B26" s="5"/>
      <c r="C26" s="5"/>
      <c r="D26" s="5"/>
    </row>
    <row r="27" spans="1:4" ht="12.75">
      <c r="A27" s="5"/>
      <c r="B27" s="5"/>
      <c r="C27" s="5"/>
      <c r="D27" s="5"/>
    </row>
  </sheetData>
  <sheetProtection/>
  <mergeCells count="12">
    <mergeCell ref="A1:D1"/>
    <mergeCell ref="C14:D14"/>
    <mergeCell ref="C15:D15"/>
    <mergeCell ref="C16:D16"/>
    <mergeCell ref="C17:D17"/>
    <mergeCell ref="C18:D18"/>
    <mergeCell ref="A21:D21"/>
    <mergeCell ref="A22:D22"/>
    <mergeCell ref="A20:D20"/>
    <mergeCell ref="A11:D11"/>
    <mergeCell ref="A18:B18"/>
    <mergeCell ref="E15:F18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D5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48" t="s">
        <v>10</v>
      </c>
      <c r="B1" s="148"/>
      <c r="C1" s="148"/>
      <c r="D1" s="148"/>
    </row>
    <row r="2" spans="1:4" ht="15">
      <c r="A2" s="22"/>
      <c r="B2" s="22"/>
      <c r="C2" s="22"/>
      <c r="D2" s="22"/>
    </row>
    <row r="3" spans="1:2" ht="34.5" customHeight="1">
      <c r="A3" s="15" t="str">
        <f>'Полезный отпуск'!A6</f>
        <v>Отчетный период:</v>
      </c>
      <c r="B3" s="17" t="str">
        <f>'Полезный отпуск'!B6</f>
        <v>апрель 2021 г.</v>
      </c>
    </row>
    <row r="5" spans="1:4" ht="39" customHeight="1">
      <c r="A5" s="155" t="s">
        <v>51</v>
      </c>
      <c r="B5" s="155"/>
      <c r="C5" s="155"/>
      <c r="D5" s="155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Кебекова Марьяна Валерьевна</cp:lastModifiedBy>
  <cp:lastPrinted>2021-04-20T06:25:06Z</cp:lastPrinted>
  <dcterms:created xsi:type="dcterms:W3CDTF">2009-10-22T06:15:03Z</dcterms:created>
  <dcterms:modified xsi:type="dcterms:W3CDTF">2021-05-20T08:35:25Z</dcterms:modified>
  <cp:category/>
  <cp:version/>
  <cp:contentType/>
  <cp:contentStatus/>
</cp:coreProperties>
</file>