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55" windowHeight="8385" activeTab="0"/>
  </bookViews>
  <sheets>
    <sheet name="Август" sheetId="1" r:id="rId1"/>
  </sheets>
  <externalReferences>
    <externalReference r:id="rId4"/>
  </externalReferences>
  <definedNames>
    <definedName name="_xlnm.Print_Area" localSheetId="0">'Август'!$A$1:$T$76</definedName>
  </definedNames>
  <calcPr fullCalcOnLoad="1" refMode="R1C1"/>
</workbook>
</file>

<file path=xl/comments1.xml><?xml version="1.0" encoding="utf-8"?>
<comments xmlns="http://schemas.openxmlformats.org/spreadsheetml/2006/main">
  <authors>
    <author>Muhamed</author>
  </authors>
  <commentList>
    <comment ref="U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sharedStrings.xml><?xml version="1.0" encoding="utf-8"?>
<sst xmlns="http://schemas.openxmlformats.org/spreadsheetml/2006/main" count="160" uniqueCount="53">
  <si>
    <t>ВН</t>
  </si>
  <si>
    <t>СН1</t>
  </si>
  <si>
    <t>СН2</t>
  </si>
  <si>
    <t>НН</t>
  </si>
  <si>
    <t>Уровень напряжения</t>
  </si>
  <si>
    <t>Услуги по передаче</t>
  </si>
  <si>
    <t>ОАО "Нальчикэнергосбыт"</t>
  </si>
  <si>
    <t>ОАО "ЭСК"</t>
  </si>
  <si>
    <t>Тарифы для населения</t>
  </si>
  <si>
    <t>Население городское, и приравненные к населению</t>
  </si>
  <si>
    <t>Население сельское,с электроплитами</t>
  </si>
  <si>
    <t>Индивидуальные тарифы</t>
  </si>
  <si>
    <t>-</t>
  </si>
  <si>
    <t>Единица измерения</t>
  </si>
  <si>
    <t>Наименование</t>
  </si>
  <si>
    <t>руб.кВт.ч.</t>
  </si>
  <si>
    <t>то же с НДС</t>
  </si>
  <si>
    <t>Двухставочный тариф за электроэнергию</t>
  </si>
  <si>
    <t>Двухставочный тариф за мощность</t>
  </si>
  <si>
    <t>Одноставочный тариф</t>
  </si>
  <si>
    <t>Компенсация потерь в сетях</t>
  </si>
  <si>
    <t>Полупиковая зона</t>
  </si>
  <si>
    <t>Ночная зона</t>
  </si>
  <si>
    <t>пиковая зона</t>
  </si>
  <si>
    <t>Дневная зона</t>
  </si>
  <si>
    <t>руб.МВт.* месяц</t>
  </si>
  <si>
    <t>Зона</t>
  </si>
  <si>
    <t>Одноставочный тариф за электроэнергию (мощность)</t>
  </si>
  <si>
    <t>Одноставочный тариф за электроэнергию (мощность) для перепродажи населению</t>
  </si>
  <si>
    <t>Иные услуги</t>
  </si>
  <si>
    <t>до 150 кВт</t>
  </si>
  <si>
    <t>от 150 до 670 кВт.</t>
  </si>
  <si>
    <t>не менее 10 мВт.</t>
  </si>
  <si>
    <t>от 670 до 10 мВт.</t>
  </si>
  <si>
    <t>Первая ценовая категория</t>
  </si>
  <si>
    <t>Ценовая категория</t>
  </si>
  <si>
    <t>не дефференциируется</t>
  </si>
  <si>
    <t>руб./кВт.ч.</t>
  </si>
  <si>
    <t>Третья, пятая ценовые категории</t>
  </si>
  <si>
    <t>Четвертая, шестая ценовые категории</t>
  </si>
  <si>
    <t>х</t>
  </si>
  <si>
    <t>руб.кВт.* месяц</t>
  </si>
  <si>
    <t>Прочие потребители с услугами по передаче Федеральной сетевой компании (ФСК)</t>
  </si>
  <si>
    <t>Прочие потребители с услугами по передаче региональных сетевых компаний (РСК)</t>
  </si>
  <si>
    <t>Вторая ценовая категория</t>
  </si>
  <si>
    <t>Начальник ООРР                                                           М.В. Шалов</t>
  </si>
  <si>
    <t>Доходность продаж /
Коэффициент параметров деятельности гарантирующего поставщика</t>
  </si>
  <si>
    <t>Размер сбытовой надбавки:</t>
  </si>
  <si>
    <t>руб./мВт.ч.</t>
  </si>
  <si>
    <t>Цена на электроэнергию для конечного потребителя по договорам энергоснабжения</t>
  </si>
  <si>
    <t>Цена на электроэнергию для конечного потребителя по договорам купли-продажи</t>
  </si>
  <si>
    <t>Нерегулироемая цена на электроэнергию (мощность)</t>
  </si>
  <si>
    <t>на август 2016г.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</si>
</sst>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0000"/>
    <numFmt numFmtId="175" formatCode="0.00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[$-FC19]d\ mmmm\ yyyy\ &quot;г.&quot;"/>
    <numFmt numFmtId="187" formatCode="0.0"/>
    <numFmt numFmtId="188" formatCode="_-* #,##0.00000_р_._-;\-* #,##0.00000_р_._-;_-* &quot;-&quot;?????_р_._-;_-@_-"/>
    <numFmt numFmtId="189" formatCode="0.00000%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2"/>
      <name val="Tahoma"/>
      <family val="2"/>
    </font>
    <font>
      <sz val="12"/>
      <name val="Tahoma"/>
      <family val="2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sz val="10"/>
      <color rgb="FF0000CC"/>
      <name val="Arial Cyr"/>
      <family val="0"/>
    </font>
    <font>
      <b/>
      <sz val="10"/>
      <color rgb="FF0000CC"/>
      <name val="Arial Cyr"/>
      <family val="0"/>
    </font>
    <font>
      <b/>
      <sz val="10"/>
      <color rgb="FF0000FF"/>
      <name val="Arial Cyr"/>
      <family val="0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center"/>
    </xf>
    <xf numFmtId="0" fontId="0" fillId="22" borderId="0" xfId="0" applyFill="1" applyAlignment="1">
      <alignment/>
    </xf>
    <xf numFmtId="0" fontId="22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22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0" fillId="22" borderId="0" xfId="0" applyFill="1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0" fontId="0" fillId="0" borderId="15" xfId="0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 applyProtection="1">
      <alignment/>
      <protection locked="0"/>
    </xf>
    <xf numFmtId="0" fontId="0" fillId="22" borderId="0" xfId="0" applyFill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24" borderId="26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0" borderId="27" xfId="0" applyFill="1" applyBorder="1" applyAlignment="1">
      <alignment/>
    </xf>
    <xf numFmtId="0" fontId="0" fillId="0" borderId="16" xfId="0" applyFill="1" applyBorder="1" applyAlignment="1">
      <alignment/>
    </xf>
    <xf numFmtId="172" fontId="0" fillId="0" borderId="28" xfId="0" applyNumberForma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19" xfId="0" applyFill="1" applyBorder="1" applyAlignment="1">
      <alignment/>
    </xf>
    <xf numFmtId="0" fontId="0" fillId="25" borderId="14" xfId="0" applyFill="1" applyBorder="1" applyAlignment="1">
      <alignment horizontal="center" vertical="center"/>
    </xf>
    <xf numFmtId="0" fontId="0" fillId="0" borderId="34" xfId="0" applyFill="1" applyBorder="1" applyAlignment="1">
      <alignment/>
    </xf>
    <xf numFmtId="0" fontId="3" fillId="0" borderId="35" xfId="0" applyFont="1" applyFill="1" applyBorder="1" applyAlignment="1">
      <alignment horizontal="center" vertical="center" wrapText="1"/>
    </xf>
    <xf numFmtId="172" fontId="3" fillId="0" borderId="36" xfId="0" applyNumberFormat="1" applyFont="1" applyBorder="1" applyAlignment="1">
      <alignment/>
    </xf>
    <xf numFmtId="172" fontId="3" fillId="0" borderId="33" xfId="0" applyNumberFormat="1" applyFont="1" applyBorder="1" applyAlignment="1">
      <alignment/>
    </xf>
    <xf numFmtId="172" fontId="3" fillId="0" borderId="37" xfId="0" applyNumberFormat="1" applyFont="1" applyBorder="1" applyAlignment="1">
      <alignment/>
    </xf>
    <xf numFmtId="172" fontId="3" fillId="0" borderId="23" xfId="0" applyNumberFormat="1" applyFont="1" applyBorder="1" applyAlignment="1">
      <alignment/>
    </xf>
    <xf numFmtId="0" fontId="0" fillId="24" borderId="29" xfId="0" applyFill="1" applyBorder="1" applyAlignment="1">
      <alignment horizontal="center" vertical="center"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172" fontId="3" fillId="0" borderId="38" xfId="0" applyNumberFormat="1" applyFont="1" applyBorder="1" applyAlignment="1">
      <alignment/>
    </xf>
    <xf numFmtId="172" fontId="3" fillId="0" borderId="15" xfId="0" applyNumberFormat="1" applyFont="1" applyBorder="1" applyAlignment="1">
      <alignment/>
    </xf>
    <xf numFmtId="172" fontId="3" fillId="0" borderId="27" xfId="0" applyNumberFormat="1" applyFont="1" applyBorder="1" applyAlignment="1">
      <alignment/>
    </xf>
    <xf numFmtId="172" fontId="3" fillId="0" borderId="34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38" xfId="0" applyBorder="1" applyAlignment="1">
      <alignment horizontal="center"/>
    </xf>
    <xf numFmtId="172" fontId="0" fillId="0" borderId="39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40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41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172" fontId="0" fillId="0" borderId="0" xfId="0" applyNumberFormat="1" applyAlignment="1" applyProtection="1">
      <alignment/>
      <protection locked="0"/>
    </xf>
    <xf numFmtId="0" fontId="3" fillId="26" borderId="39" xfId="0" applyFont="1" applyFill="1" applyBorder="1" applyAlignment="1">
      <alignment horizontal="center" vertical="center"/>
    </xf>
    <xf numFmtId="0" fontId="3" fillId="26" borderId="40" xfId="0" applyFont="1" applyFill="1" applyBorder="1" applyAlignment="1">
      <alignment horizontal="center" vertical="center"/>
    </xf>
    <xf numFmtId="0" fontId="3" fillId="26" borderId="41" xfId="0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horizontal="center" vertical="center"/>
    </xf>
    <xf numFmtId="0" fontId="3" fillId="26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/>
    </xf>
    <xf numFmtId="0" fontId="3" fillId="0" borderId="17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43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20" xfId="0" applyFill="1" applyBorder="1" applyAlignment="1">
      <alignment/>
    </xf>
    <xf numFmtId="169" fontId="0" fillId="0" borderId="43" xfId="0" applyNumberFormat="1" applyBorder="1" applyAlignment="1">
      <alignment horizontal="center"/>
    </xf>
    <xf numFmtId="169" fontId="0" fillId="0" borderId="17" xfId="0" applyNumberFormat="1" applyBorder="1" applyAlignment="1">
      <alignment horizontal="center"/>
    </xf>
    <xf numFmtId="169" fontId="0" fillId="0" borderId="20" xfId="0" applyNumberFormat="1" applyBorder="1" applyAlignment="1">
      <alignment horizontal="center"/>
    </xf>
    <xf numFmtId="0" fontId="3" fillId="0" borderId="43" xfId="0" applyFont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72" fontId="3" fillId="0" borderId="43" xfId="0" applyNumberFormat="1" applyFont="1" applyBorder="1" applyAlignment="1">
      <alignment/>
    </xf>
    <xf numFmtId="172" fontId="3" fillId="0" borderId="17" xfId="0" applyNumberFormat="1" applyFont="1" applyBorder="1" applyAlignment="1">
      <alignment/>
    </xf>
    <xf numFmtId="172" fontId="3" fillId="0" borderId="20" xfId="0" applyNumberFormat="1" applyFont="1" applyBorder="1" applyAlignment="1">
      <alignment/>
    </xf>
    <xf numFmtId="0" fontId="0" fillId="0" borderId="4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169" fontId="0" fillId="0" borderId="37" xfId="0" applyNumberFormat="1" applyBorder="1" applyAlignment="1">
      <alignment horizontal="center"/>
    </xf>
    <xf numFmtId="169" fontId="0" fillId="0" borderId="33" xfId="0" applyNumberFormat="1" applyBorder="1" applyAlignment="1">
      <alignment horizontal="center"/>
    </xf>
    <xf numFmtId="169" fontId="0" fillId="0" borderId="34" xfId="0" applyNumberFormat="1" applyBorder="1" applyAlignment="1">
      <alignment horizontal="center"/>
    </xf>
    <xf numFmtId="0" fontId="29" fillId="0" borderId="43" xfId="0" applyFont="1" applyBorder="1" applyAlignment="1">
      <alignment/>
    </xf>
    <xf numFmtId="0" fontId="30" fillId="0" borderId="43" xfId="0" applyFont="1" applyFill="1" applyBorder="1" applyAlignment="1">
      <alignment/>
    </xf>
    <xf numFmtId="0" fontId="30" fillId="0" borderId="17" xfId="0" applyFont="1" applyFill="1" applyBorder="1" applyAlignment="1">
      <alignment/>
    </xf>
    <xf numFmtId="0" fontId="30" fillId="0" borderId="44" xfId="0" applyFont="1" applyFill="1" applyBorder="1" applyAlignment="1">
      <alignment/>
    </xf>
    <xf numFmtId="0" fontId="30" fillId="0" borderId="45" xfId="0" applyFont="1" applyFill="1" applyBorder="1" applyAlignment="1">
      <alignment/>
    </xf>
    <xf numFmtId="0" fontId="29" fillId="0" borderId="43" xfId="0" applyFont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69" fontId="0" fillId="0" borderId="20" xfId="0" applyNumberFormat="1" applyFont="1" applyBorder="1" applyAlignment="1">
      <alignment vertical="center"/>
    </xf>
    <xf numFmtId="169" fontId="0" fillId="0" borderId="16" xfId="0" applyNumberFormat="1" applyFont="1" applyBorder="1" applyAlignment="1">
      <alignment vertical="center"/>
    </xf>
    <xf numFmtId="169" fontId="0" fillId="0" borderId="34" xfId="0" applyNumberForma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169" fontId="31" fillId="0" borderId="39" xfId="0" applyNumberFormat="1" applyFont="1" applyBorder="1" applyAlignment="1">
      <alignment horizontal="center" vertical="center"/>
    </xf>
    <xf numFmtId="169" fontId="31" fillId="0" borderId="40" xfId="0" applyNumberFormat="1" applyFont="1" applyBorder="1" applyAlignment="1">
      <alignment horizontal="center" vertical="center"/>
    </xf>
    <xf numFmtId="169" fontId="31" fillId="0" borderId="4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0" borderId="49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172" fontId="0" fillId="0" borderId="37" xfId="0" applyNumberFormat="1" applyBorder="1" applyAlignment="1">
      <alignment horizontal="center"/>
    </xf>
    <xf numFmtId="172" fontId="0" fillId="0" borderId="43" xfId="0" applyNumberFormat="1" applyBorder="1" applyAlignment="1">
      <alignment horizontal="center"/>
    </xf>
    <xf numFmtId="172" fontId="0" fillId="0" borderId="38" xfId="0" applyNumberFormat="1" applyBorder="1" applyAlignment="1">
      <alignment horizontal="center"/>
    </xf>
    <xf numFmtId="172" fontId="0" fillId="0" borderId="33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72" fontId="0" fillId="0" borderId="34" xfId="0" applyNumberFormat="1" applyBorder="1" applyAlignment="1">
      <alignment horizontal="center"/>
    </xf>
    <xf numFmtId="172" fontId="0" fillId="0" borderId="20" xfId="0" applyNumberForma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172" fontId="3" fillId="0" borderId="11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28" xfId="0" applyNumberFormat="1" applyFont="1" applyBorder="1" applyAlignment="1">
      <alignment/>
    </xf>
    <xf numFmtId="172" fontId="3" fillId="0" borderId="23" xfId="0" applyNumberFormat="1" applyFont="1" applyBorder="1" applyAlignment="1">
      <alignment horizontal="center"/>
    </xf>
    <xf numFmtId="172" fontId="3" fillId="0" borderId="27" xfId="0" applyNumberFormat="1" applyFont="1" applyBorder="1" applyAlignment="1">
      <alignment horizontal="center"/>
    </xf>
    <xf numFmtId="172" fontId="3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172" fontId="0" fillId="0" borderId="38" xfId="0" applyNumberFormat="1" applyBorder="1" applyAlignment="1">
      <alignment/>
    </xf>
    <xf numFmtId="172" fontId="0" fillId="0" borderId="15" xfId="0" applyNumberFormat="1" applyBorder="1" applyAlignment="1">
      <alignment/>
    </xf>
    <xf numFmtId="172" fontId="0" fillId="0" borderId="16" xfId="0" applyNumberFormat="1" applyBorder="1" applyAlignment="1">
      <alignment/>
    </xf>
    <xf numFmtId="189" fontId="3" fillId="0" borderId="52" xfId="0" applyNumberFormat="1" applyFont="1" applyFill="1" applyBorder="1" applyAlignment="1">
      <alignment vertical="center" wrapText="1"/>
    </xf>
    <xf numFmtId="0" fontId="31" fillId="0" borderId="17" xfId="0" applyFont="1" applyFill="1" applyBorder="1" applyAlignment="1">
      <alignment vertical="center"/>
    </xf>
    <xf numFmtId="172" fontId="32" fillId="0" borderId="36" xfId="0" applyNumberFormat="1" applyFont="1" applyFill="1" applyBorder="1" applyAlignment="1">
      <alignment horizontal="center"/>
    </xf>
    <xf numFmtId="0" fontId="29" fillId="0" borderId="36" xfId="0" applyFont="1" applyFill="1" applyBorder="1" applyAlignment="1">
      <alignment/>
    </xf>
    <xf numFmtId="0" fontId="32" fillId="26" borderId="10" xfId="0" applyFont="1" applyFill="1" applyBorder="1" applyAlignment="1">
      <alignment/>
    </xf>
    <xf numFmtId="0" fontId="32" fillId="26" borderId="25" xfId="0" applyFont="1" applyFill="1" applyBorder="1" applyAlignment="1">
      <alignment/>
    </xf>
    <xf numFmtId="0" fontId="32" fillId="26" borderId="53" xfId="0" applyFont="1" applyFill="1" applyBorder="1" applyAlignment="1">
      <alignment/>
    </xf>
    <xf numFmtId="0" fontId="32" fillId="26" borderId="54" xfId="0" applyFont="1" applyFill="1" applyBorder="1" applyAlignment="1">
      <alignment/>
    </xf>
    <xf numFmtId="0" fontId="32" fillId="0" borderId="37" xfId="0" applyFont="1" applyFill="1" applyBorder="1" applyAlignment="1">
      <alignment/>
    </xf>
    <xf numFmtId="0" fontId="32" fillId="0" borderId="33" xfId="0" applyFont="1" applyFill="1" applyBorder="1" applyAlignment="1">
      <alignment/>
    </xf>
    <xf numFmtId="0" fontId="32" fillId="0" borderId="34" xfId="0" applyFont="1" applyFill="1" applyBorder="1" applyAlignment="1">
      <alignment/>
    </xf>
    <xf numFmtId="172" fontId="32" fillId="0" borderId="37" xfId="0" applyNumberFormat="1" applyFont="1" applyFill="1" applyBorder="1" applyAlignment="1">
      <alignment horizontal="center"/>
    </xf>
    <xf numFmtId="172" fontId="32" fillId="0" borderId="33" xfId="0" applyNumberFormat="1" applyFont="1" applyFill="1" applyBorder="1" applyAlignment="1">
      <alignment horizontal="center"/>
    </xf>
    <xf numFmtId="0" fontId="32" fillId="0" borderId="39" xfId="0" applyFont="1" applyFill="1" applyBorder="1" applyAlignment="1">
      <alignment/>
    </xf>
    <xf numFmtId="0" fontId="32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55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55" xfId="0" applyFill="1" applyBorder="1" applyAlignment="1">
      <alignment/>
    </xf>
    <xf numFmtId="0" fontId="0" fillId="0" borderId="10" xfId="0" applyFill="1" applyBorder="1" applyAlignment="1">
      <alignment/>
    </xf>
    <xf numFmtId="172" fontId="0" fillId="0" borderId="10" xfId="0" applyNumberFormat="1" applyFill="1" applyBorder="1" applyAlignment="1">
      <alignment/>
    </xf>
    <xf numFmtId="0" fontId="31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31" fillId="0" borderId="40" xfId="0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69" fontId="0" fillId="0" borderId="20" xfId="0" applyNumberFormat="1" applyFont="1" applyFill="1" applyBorder="1" applyAlignment="1">
      <alignment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22" borderId="56" xfId="0" applyFont="1" applyFill="1" applyBorder="1" applyAlignment="1">
      <alignment horizontal="center" vertical="center" wrapText="1"/>
    </xf>
    <xf numFmtId="0" fontId="3" fillId="22" borderId="57" xfId="0" applyFont="1" applyFill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22" borderId="56" xfId="0" applyFont="1" applyFill="1" applyBorder="1" applyAlignment="1">
      <alignment horizontal="center"/>
    </xf>
    <xf numFmtId="0" fontId="3" fillId="22" borderId="57" xfId="0" applyFont="1" applyFill="1" applyBorder="1" applyAlignment="1">
      <alignment horizontal="center"/>
    </xf>
    <xf numFmtId="0" fontId="0" fillId="0" borderId="39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9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38" xfId="0" applyFill="1" applyBorder="1" applyAlignment="1">
      <alignment horizontal="center" wrapText="1"/>
    </xf>
    <xf numFmtId="172" fontId="0" fillId="0" borderId="39" xfId="0" applyNumberFormat="1" applyFont="1" applyFill="1" applyBorder="1" applyAlignment="1">
      <alignment horizontal="center" vertical="center"/>
    </xf>
    <xf numFmtId="172" fontId="0" fillId="0" borderId="11" xfId="0" applyNumberFormat="1" applyFont="1" applyFill="1" applyBorder="1" applyAlignment="1">
      <alignment horizontal="center" vertical="center"/>
    </xf>
    <xf numFmtId="172" fontId="0" fillId="0" borderId="38" xfId="0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/>
    </xf>
    <xf numFmtId="0" fontId="0" fillId="0" borderId="55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32" fillId="0" borderId="55" xfId="0" applyFont="1" applyFill="1" applyBorder="1" applyAlignment="1">
      <alignment horizontal="center" wrapText="1"/>
    </xf>
    <xf numFmtId="0" fontId="32" fillId="0" borderId="10" xfId="0" applyFont="1" applyFill="1" applyBorder="1" applyAlignment="1">
      <alignment horizontal="center" wrapText="1"/>
    </xf>
    <xf numFmtId="0" fontId="32" fillId="0" borderId="25" xfId="0" applyFont="1" applyFill="1" applyBorder="1" applyAlignment="1">
      <alignment horizontal="center" wrapText="1"/>
    </xf>
    <xf numFmtId="172" fontId="0" fillId="0" borderId="28" xfId="0" applyNumberFormat="1" applyFill="1" applyBorder="1" applyAlignment="1">
      <alignment horizontal="center"/>
    </xf>
    <xf numFmtId="0" fontId="0" fillId="0" borderId="58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72" fontId="0" fillId="0" borderId="58" xfId="0" applyNumberFormat="1" applyFill="1" applyBorder="1" applyAlignment="1">
      <alignment horizontal="center" wrapText="1"/>
    </xf>
    <xf numFmtId="172" fontId="0" fillId="0" borderId="59" xfId="0" applyNumberFormat="1" applyFill="1" applyBorder="1" applyAlignment="1">
      <alignment horizontal="center" wrapText="1"/>
    </xf>
    <xf numFmtId="172" fontId="0" fillId="0" borderId="22" xfId="0" applyNumberFormat="1" applyFill="1" applyBorder="1" applyAlignment="1">
      <alignment horizontal="center" wrapText="1"/>
    </xf>
    <xf numFmtId="172" fontId="0" fillId="0" borderId="58" xfId="0" applyNumberFormat="1" applyFont="1" applyFill="1" applyBorder="1" applyAlignment="1">
      <alignment horizontal="center" vertical="center"/>
    </xf>
    <xf numFmtId="172" fontId="0" fillId="0" borderId="59" xfId="0" applyNumberFormat="1" applyFont="1" applyFill="1" applyBorder="1" applyAlignment="1">
      <alignment horizontal="center" vertical="center"/>
    </xf>
    <xf numFmtId="172" fontId="0" fillId="0" borderId="2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41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2" fillId="0" borderId="41" xfId="0" applyFont="1" applyFill="1" applyBorder="1" applyAlignment="1">
      <alignment horizontal="center" wrapText="1"/>
    </xf>
    <xf numFmtId="0" fontId="32" fillId="0" borderId="28" xfId="0" applyFont="1" applyFill="1" applyBorder="1" applyAlignment="1">
      <alignment horizontal="center" wrapText="1"/>
    </xf>
    <xf numFmtId="0" fontId="32" fillId="0" borderId="16" xfId="0" applyFont="1" applyFill="1" applyBorder="1" applyAlignment="1">
      <alignment horizontal="center" wrapText="1"/>
    </xf>
    <xf numFmtId="0" fontId="0" fillId="0" borderId="4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72" fontId="0" fillId="0" borderId="28" xfId="0" applyNumberFormat="1" applyBorder="1" applyAlignment="1">
      <alignment horizontal="center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lov\&#1090;&#1072;&#1088;&#1080;&#1092;&#1099;\&#1056;&#1072;&#1073;&#1086;&#1090;&#1072;\&#1058;&#1072;&#1088;&#1080;&#1092;&#1099;\&#1055;&#1091;&#1073;&#1083;&#1080;&#1082;&#1091;&#1077;&#1084;&#1099;&#1077;%20&#1040;&#1058;&#1057;\2016\072016\20160701_FRSTF_ATS_REPORT_PUBLIC_FS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51 (013) публ ФСК"/>
    </sheetNames>
    <sheetDataSet>
      <sheetData sheetId="0">
        <row r="5">
          <cell r="A5" t="str">
            <v>Субъект Российской Федерации*</v>
          </cell>
          <cell r="C5" t="str">
            <v>Стоимость электрической энергии и мощности для целей определения ставки тарифа на услуги по передаче электрической энергии, используемой для целей определения расходов на оплату нормативных потерь электрической энергии при ее передаче по электрическим сет</v>
          </cell>
          <cell r="D5" t="str">
            <v>Объем потерь электрической энергии в электрических сетях единой национальной (общероссийской) электрической сети </v>
          </cell>
          <cell r="E5" t="str">
            <v>Ставка тарифа на услуги по передаче электрической энергии, используемая для целей определения расходов на оплату нормативных потерь электрической энергии при ее передаче по электрическим сетям единой национальной (общероссийской) электрической сети</v>
          </cell>
        </row>
        <row r="7">
          <cell r="C7" t="str">
            <v>руб.</v>
          </cell>
          <cell r="D7" t="str">
            <v>МВт*ч</v>
          </cell>
          <cell r="E7" t="str">
            <v>руб./МВт*ч</v>
          </cell>
        </row>
        <row r="8">
          <cell r="A8" t="str">
            <v>Республика Алтай</v>
          </cell>
          <cell r="C8" t="str">
            <v>-</v>
          </cell>
          <cell r="D8" t="str">
            <v>-</v>
          </cell>
          <cell r="E8" t="str">
            <v>-</v>
          </cell>
        </row>
        <row r="9">
          <cell r="A9" t="str">
            <v>Республика Башкортостан</v>
          </cell>
          <cell r="C9" t="str">
            <v>-</v>
          </cell>
          <cell r="D9" t="str">
            <v>-</v>
          </cell>
          <cell r="E9" t="str">
            <v>-</v>
          </cell>
        </row>
        <row r="10">
          <cell r="A10" t="str">
            <v>Республика Бурятия</v>
          </cell>
          <cell r="C10" t="str">
            <v>15788970,61</v>
          </cell>
          <cell r="D10" t="str">
            <v>11316,782</v>
          </cell>
          <cell r="E10" t="str">
            <v>1395,18</v>
          </cell>
        </row>
        <row r="11">
          <cell r="A11" t="str">
            <v>Республика Дагестан</v>
          </cell>
          <cell r="C11" t="str">
            <v>14756419,85</v>
          </cell>
          <cell r="D11" t="str">
            <v>4929,275</v>
          </cell>
          <cell r="E11" t="str">
            <v>2993,63</v>
          </cell>
        </row>
        <row r="12">
          <cell r="A12" t="str">
            <v>Республика Ингушетия</v>
          </cell>
          <cell r="C12" t="str">
            <v>2847405,72</v>
          </cell>
          <cell r="D12" t="str">
            <v>1788,080</v>
          </cell>
          <cell r="E12" t="str">
            <v>1592,44</v>
          </cell>
        </row>
        <row r="13">
          <cell r="A13" t="str">
            <v>Кабардино-Балкарская Республика</v>
          </cell>
          <cell r="C13" t="str">
            <v>5140223,68</v>
          </cell>
          <cell r="D13" t="str">
            <v>2043,098</v>
          </cell>
          <cell r="E13">
            <v>2515.9</v>
          </cell>
        </row>
        <row r="14">
          <cell r="A14" t="str">
            <v>Республика Калмыкия</v>
          </cell>
          <cell r="C14" t="str">
            <v>741094,89</v>
          </cell>
          <cell r="D14" t="str">
            <v>568,688</v>
          </cell>
          <cell r="E14" t="str">
            <v>1303,17</v>
          </cell>
        </row>
        <row r="15">
          <cell r="A15" t="str">
            <v>Карачаево-Черкесская Республика</v>
          </cell>
          <cell r="C15" t="str">
            <v>2299500,39</v>
          </cell>
          <cell r="D15" t="str">
            <v>1615,480</v>
          </cell>
          <cell r="E15" t="str">
            <v>1423,42</v>
          </cell>
        </row>
        <row r="16">
          <cell r="A16" t="str">
            <v>Республика Карелия</v>
          </cell>
          <cell r="C16" t="str">
            <v>21634390,66</v>
          </cell>
          <cell r="D16" t="str">
            <v>18316,929</v>
          </cell>
          <cell r="E16" t="str">
            <v>1181,11</v>
          </cell>
        </row>
        <row r="17">
          <cell r="A17" t="str">
            <v>Республика Коми</v>
          </cell>
          <cell r="C17" t="str">
            <v>26421541,71</v>
          </cell>
          <cell r="D17" t="str">
            <v>17285,660</v>
          </cell>
          <cell r="E17" t="str">
            <v>1528,52</v>
          </cell>
        </row>
        <row r="18">
          <cell r="A18" t="str">
            <v>Республика Марий Эл</v>
          </cell>
          <cell r="C18" t="str">
            <v>8477024,23</v>
          </cell>
          <cell r="D18" t="str">
            <v>5606,935</v>
          </cell>
          <cell r="E18" t="str">
            <v>1511,88</v>
          </cell>
        </row>
        <row r="19">
          <cell r="A19" t="str">
            <v>Республика Мордовия</v>
          </cell>
          <cell r="C19" t="str">
            <v>9908619,56</v>
          </cell>
          <cell r="D19" t="str">
            <v>5546,077</v>
          </cell>
          <cell r="E19" t="str">
            <v>1786,60</v>
          </cell>
        </row>
        <row r="20">
          <cell r="A20" t="str">
            <v>Республика Северная Осетия – Алания</v>
          </cell>
          <cell r="C20" t="str">
            <v>7994595,91</v>
          </cell>
          <cell r="D20" t="str">
            <v>4118,480</v>
          </cell>
          <cell r="E20" t="str">
            <v>1941,15</v>
          </cell>
        </row>
        <row r="21">
          <cell r="A21" t="str">
            <v>Республика Саха (Якутия)</v>
          </cell>
          <cell r="C21" t="str">
            <v>4943058,26</v>
          </cell>
          <cell r="D21" t="str">
            <v>3011,475</v>
          </cell>
          <cell r="E21" t="str">
            <v>1641,41</v>
          </cell>
        </row>
        <row r="22">
          <cell r="A22" t="str">
            <v>Республика Татарстан</v>
          </cell>
          <cell r="C22" t="str">
            <v>-</v>
          </cell>
          <cell r="D22" t="str">
            <v>-</v>
          </cell>
          <cell r="E22" t="str">
            <v>-</v>
          </cell>
        </row>
        <row r="23">
          <cell r="A23" t="str">
            <v>Республика Тыва</v>
          </cell>
          <cell r="C23" t="str">
            <v>4487762,36</v>
          </cell>
          <cell r="D23" t="str">
            <v>2691,472</v>
          </cell>
          <cell r="E23" t="str">
            <v>1667,40</v>
          </cell>
        </row>
        <row r="24">
          <cell r="A24" t="str">
            <v>Удмуртская Республика</v>
          </cell>
          <cell r="C24" t="str">
            <v>20497740,63</v>
          </cell>
          <cell r="D24" t="str">
            <v>11964,317</v>
          </cell>
          <cell r="E24" t="str">
            <v>1713,24</v>
          </cell>
        </row>
        <row r="25">
          <cell r="A25" t="str">
            <v>Республика Хакасия</v>
          </cell>
          <cell r="C25" t="str">
            <v>40149816,42</v>
          </cell>
          <cell r="D25" t="str">
            <v>36276,996</v>
          </cell>
          <cell r="E25" t="str">
            <v>1106,76</v>
          </cell>
        </row>
        <row r="26">
          <cell r="A26" t="str">
            <v>Чеченская Республика</v>
          </cell>
          <cell r="C26" t="str">
            <v>7722475,39</v>
          </cell>
          <cell r="D26" t="str">
            <v>4664,594</v>
          </cell>
          <cell r="E26" t="str">
            <v>1655,55</v>
          </cell>
        </row>
        <row r="27">
          <cell r="A27" t="str">
            <v>Чувашская Республика</v>
          </cell>
          <cell r="C27" t="str">
            <v>10752003,52</v>
          </cell>
          <cell r="D27" t="str">
            <v>6445,951</v>
          </cell>
          <cell r="E27" t="str">
            <v>1668,02</v>
          </cell>
        </row>
        <row r="28">
          <cell r="A28" t="str">
            <v>Алтайский край</v>
          </cell>
          <cell r="C28" t="str">
            <v>17394513,05</v>
          </cell>
          <cell r="D28" t="str">
            <v>20201,785</v>
          </cell>
          <cell r="E28" t="str">
            <v>861,04</v>
          </cell>
        </row>
        <row r="29">
          <cell r="A29" t="str">
            <v>Забайкальский край</v>
          </cell>
          <cell r="C29" t="str">
            <v>18658468,11</v>
          </cell>
          <cell r="D29" t="str">
            <v>16151,402</v>
          </cell>
          <cell r="E29" t="str">
            <v>1155,22</v>
          </cell>
        </row>
        <row r="30">
          <cell r="A30" t="str">
            <v>Краснодарский край</v>
          </cell>
          <cell r="B30" t="str">
            <v>**</v>
          </cell>
          <cell r="C30" t="str">
            <v>102836477,67</v>
          </cell>
          <cell r="D30" t="str">
            <v>70055,776</v>
          </cell>
          <cell r="E30" t="str">
            <v>1467,92</v>
          </cell>
        </row>
        <row r="31">
          <cell r="A31" t="str">
            <v>Красноярский край</v>
          </cell>
          <cell r="C31" t="str">
            <v>91970096,46</v>
          </cell>
          <cell r="D31" t="str">
            <v>73443,626</v>
          </cell>
          <cell r="E31" t="str">
            <v>1252,25</v>
          </cell>
        </row>
        <row r="32">
          <cell r="A32" t="str">
            <v>Пермский край</v>
          </cell>
          <cell r="C32" t="str">
            <v>39012022,53</v>
          </cell>
          <cell r="D32" t="str">
            <v>32115,208</v>
          </cell>
          <cell r="E32" t="str">
            <v>1214,75</v>
          </cell>
        </row>
        <row r="33">
          <cell r="A33" t="str">
            <v>Приморский край</v>
          </cell>
          <cell r="C33" t="str">
            <v>36104657,72</v>
          </cell>
          <cell r="D33" t="str">
            <v>24339,974</v>
          </cell>
          <cell r="E33" t="str">
            <v>1483,35</v>
          </cell>
        </row>
        <row r="34">
          <cell r="A34" t="str">
            <v>Ставропольский край</v>
          </cell>
          <cell r="C34" t="str">
            <v>15395703,33</v>
          </cell>
          <cell r="D34" t="str">
            <v>9347,253</v>
          </cell>
          <cell r="E34" t="str">
            <v>1647,08</v>
          </cell>
        </row>
        <row r="35">
          <cell r="A35" t="str">
            <v>Хабаровский край</v>
          </cell>
          <cell r="C35" t="str">
            <v>9881070,46</v>
          </cell>
          <cell r="D35" t="str">
            <v>13072,905</v>
          </cell>
          <cell r="E35" t="str">
            <v>755,84</v>
          </cell>
        </row>
        <row r="36">
          <cell r="A36" t="str">
            <v>Амурская область</v>
          </cell>
          <cell r="C36" t="str">
            <v>57919086,62</v>
          </cell>
          <cell r="D36" t="str">
            <v>39879,187</v>
          </cell>
          <cell r="E36" t="str">
            <v>1452,36</v>
          </cell>
        </row>
        <row r="37">
          <cell r="A37" t="str">
            <v>Архангельская область</v>
          </cell>
          <cell r="C37" t="str">
            <v>19756512,35</v>
          </cell>
          <cell r="D37" t="str">
            <v>7585,363</v>
          </cell>
          <cell r="E37" t="str">
            <v>2604,56</v>
          </cell>
        </row>
        <row r="38">
          <cell r="A38" t="str">
            <v>Астраханская область</v>
          </cell>
          <cell r="C38" t="str">
            <v>10005117,05</v>
          </cell>
          <cell r="D38" t="str">
            <v>8489,459</v>
          </cell>
          <cell r="E38" t="str">
            <v>1178,53</v>
          </cell>
        </row>
        <row r="39">
          <cell r="A39" t="str">
            <v>Белгородская область</v>
          </cell>
          <cell r="C39" t="str">
            <v>59470505,98</v>
          </cell>
          <cell r="D39" t="str">
            <v>35882,488</v>
          </cell>
          <cell r="E39" t="str">
            <v>1657,37</v>
          </cell>
        </row>
        <row r="40">
          <cell r="A40" t="str">
            <v>Брянская область</v>
          </cell>
          <cell r="C40" t="str">
            <v>29501773,45</v>
          </cell>
          <cell r="D40" t="str">
            <v>18521,024</v>
          </cell>
          <cell r="E40" t="str">
            <v>1592,88</v>
          </cell>
        </row>
        <row r="41">
          <cell r="A41" t="str">
            <v>Владимирская область</v>
          </cell>
          <cell r="C41" t="str">
            <v>22948818,13</v>
          </cell>
          <cell r="D41" t="str">
            <v>13753,217</v>
          </cell>
          <cell r="E41" t="str">
            <v>1668,61</v>
          </cell>
        </row>
        <row r="42">
          <cell r="A42" t="str">
            <v>Волгоградская область</v>
          </cell>
          <cell r="C42" t="str">
            <v>50260861,34</v>
          </cell>
          <cell r="D42" t="str">
            <v>35869,824</v>
          </cell>
          <cell r="E42" t="str">
            <v>1401,20</v>
          </cell>
        </row>
        <row r="43">
          <cell r="A43" t="str">
            <v>Вологодская область</v>
          </cell>
          <cell r="C43" t="str">
            <v>26343441,99</v>
          </cell>
          <cell r="D43" t="str">
            <v>17401,981</v>
          </cell>
          <cell r="E43" t="str">
            <v>1513,82</v>
          </cell>
        </row>
        <row r="44">
          <cell r="A44" t="str">
            <v>Воронежская область</v>
          </cell>
          <cell r="C44" t="str">
            <v>28171490,52</v>
          </cell>
          <cell r="D44" t="str">
            <v>17441,247</v>
          </cell>
          <cell r="E44" t="str">
            <v>1615,22</v>
          </cell>
        </row>
        <row r="45">
          <cell r="A45" t="str">
            <v>Ивановская область</v>
          </cell>
          <cell r="C45" t="str">
            <v>20262232,97</v>
          </cell>
          <cell r="D45" t="str">
            <v>11335,004</v>
          </cell>
          <cell r="E45" t="str">
            <v>1787,58</v>
          </cell>
        </row>
        <row r="46">
          <cell r="A46" t="str">
            <v>Иркутская область</v>
          </cell>
          <cell r="C46" t="str">
            <v>-</v>
          </cell>
          <cell r="D46" t="str">
            <v>-</v>
          </cell>
          <cell r="E46" t="str">
            <v>-</v>
          </cell>
        </row>
        <row r="47">
          <cell r="A47" t="str">
            <v>Калининградская область</v>
          </cell>
          <cell r="C47" t="str">
            <v>517842,32</v>
          </cell>
          <cell r="D47" t="str">
            <v>380,774</v>
          </cell>
          <cell r="E47" t="str">
            <v>1359,97</v>
          </cell>
        </row>
        <row r="48">
          <cell r="A48" t="str">
            <v>Калужская область</v>
          </cell>
          <cell r="C48" t="str">
            <v>27539585,44</v>
          </cell>
          <cell r="D48" t="str">
            <v>17030,419</v>
          </cell>
          <cell r="E48" t="str">
            <v>1617,08</v>
          </cell>
        </row>
        <row r="49">
          <cell r="A49" t="str">
            <v>Кемеровская область</v>
          </cell>
          <cell r="C49" t="str">
            <v>42761995,28</v>
          </cell>
          <cell r="D49" t="str">
            <v>45357,497</v>
          </cell>
          <cell r="E49" t="str">
            <v>942,78</v>
          </cell>
        </row>
        <row r="50">
          <cell r="A50" t="str">
            <v>Кировская область</v>
          </cell>
          <cell r="C50" t="str">
            <v>18152755,87</v>
          </cell>
          <cell r="D50" t="str">
            <v>12656,224</v>
          </cell>
          <cell r="E50" t="str">
            <v>1434,29</v>
          </cell>
        </row>
        <row r="51">
          <cell r="A51" t="str">
            <v>Костромская область</v>
          </cell>
          <cell r="C51" t="str">
            <v>16004216,89</v>
          </cell>
          <cell r="D51" t="str">
            <v>9658,358</v>
          </cell>
          <cell r="E51" t="str">
            <v>1657,03</v>
          </cell>
        </row>
        <row r="52">
          <cell r="A52" t="str">
            <v>Курганская область</v>
          </cell>
          <cell r="C52" t="str">
            <v>5563993,49</v>
          </cell>
          <cell r="D52" t="str">
            <v>4102,026</v>
          </cell>
          <cell r="E52" t="str">
            <v>1356,40</v>
          </cell>
        </row>
        <row r="53">
          <cell r="A53" t="str">
            <v>Курская область</v>
          </cell>
          <cell r="C53" t="str">
            <v>67275196,97</v>
          </cell>
          <cell r="D53" t="str">
            <v>31754,658</v>
          </cell>
          <cell r="E53" t="str">
            <v>2118,59</v>
          </cell>
        </row>
        <row r="54">
          <cell r="A54" t="str">
            <v>Ленинградская область</v>
          </cell>
          <cell r="B54" t="str">
            <v>***</v>
          </cell>
          <cell r="C54" t="str">
            <v>129390362,76</v>
          </cell>
          <cell r="D54" t="str">
            <v>84705,642</v>
          </cell>
          <cell r="E54" t="str">
            <v>1527,53</v>
          </cell>
        </row>
        <row r="55">
          <cell r="A55" t="str">
            <v>Липецкая область</v>
          </cell>
          <cell r="C55" t="str">
            <v>38975615,92</v>
          </cell>
          <cell r="D55" t="str">
            <v>21859,514</v>
          </cell>
          <cell r="E55" t="str">
            <v>1783,00</v>
          </cell>
        </row>
        <row r="56">
          <cell r="A56" t="str">
            <v>Московская область</v>
          </cell>
          <cell r="B56" t="str">
            <v>****</v>
          </cell>
          <cell r="C56" t="str">
            <v>209905386,54</v>
          </cell>
          <cell r="D56" t="str">
            <v>135227,086</v>
          </cell>
          <cell r="E56" t="str">
            <v>1552,24</v>
          </cell>
        </row>
        <row r="57">
          <cell r="A57" t="str">
            <v>Мурманская область</v>
          </cell>
          <cell r="C57" t="str">
            <v>15375489,39</v>
          </cell>
          <cell r="D57" t="str">
            <v>11273,934</v>
          </cell>
          <cell r="E57" t="str">
            <v>1363,81</v>
          </cell>
        </row>
        <row r="58">
          <cell r="A58" t="str">
            <v>Нижегородская область</v>
          </cell>
          <cell r="C58" t="str">
            <v>46907433,12</v>
          </cell>
          <cell r="D58" t="str">
            <v>31171,853</v>
          </cell>
          <cell r="E58" t="str">
            <v>1504,80</v>
          </cell>
        </row>
        <row r="59">
          <cell r="A59" t="str">
            <v>Новгородская область</v>
          </cell>
          <cell r="C59" t="str">
            <v>13423888,06</v>
          </cell>
          <cell r="D59" t="str">
            <v>7958,807</v>
          </cell>
          <cell r="E59" t="str">
            <v>1686,67</v>
          </cell>
        </row>
        <row r="60">
          <cell r="A60" t="str">
            <v>Новосибирская область</v>
          </cell>
          <cell r="C60" t="str">
            <v>1588230,72</v>
          </cell>
          <cell r="D60" t="str">
            <v>8230,290</v>
          </cell>
          <cell r="E60" t="str">
            <v>192,97</v>
          </cell>
        </row>
        <row r="61">
          <cell r="A61" t="str">
            <v>Омская область</v>
          </cell>
          <cell r="C61" t="str">
            <v>11447526,44</v>
          </cell>
          <cell r="D61" t="str">
            <v>9654,011</v>
          </cell>
          <cell r="E61" t="str">
            <v>1185,78</v>
          </cell>
        </row>
        <row r="62">
          <cell r="A62" t="str">
            <v>Оренбургская область</v>
          </cell>
          <cell r="C62" t="str">
            <v>40187142,92</v>
          </cell>
          <cell r="D62" t="str">
            <v>24535,326</v>
          </cell>
          <cell r="E62" t="str">
            <v>1637,93</v>
          </cell>
        </row>
        <row r="63">
          <cell r="A63" t="str">
            <v>Орловская область</v>
          </cell>
          <cell r="C63" t="str">
            <v>13277808,44</v>
          </cell>
          <cell r="D63" t="str">
            <v>7906,849</v>
          </cell>
          <cell r="E63" t="str">
            <v>1679,28</v>
          </cell>
        </row>
        <row r="64">
          <cell r="A64" t="str">
            <v>Пензенская область</v>
          </cell>
          <cell r="C64" t="str">
            <v>16095871,83</v>
          </cell>
          <cell r="D64" t="str">
            <v>9699,528</v>
          </cell>
          <cell r="E64" t="str">
            <v>1659,45</v>
          </cell>
        </row>
        <row r="65">
          <cell r="A65" t="str">
            <v>Псковская область</v>
          </cell>
          <cell r="C65" t="str">
            <v>26349860,81</v>
          </cell>
          <cell r="D65" t="str">
            <v>8998,498</v>
          </cell>
          <cell r="E65" t="str">
            <v>2928,25</v>
          </cell>
        </row>
        <row r="66">
          <cell r="A66" t="str">
            <v>Ростовская область</v>
          </cell>
          <cell r="C66" t="str">
            <v>64607816,38</v>
          </cell>
          <cell r="D66" t="str">
            <v>45205,174</v>
          </cell>
          <cell r="E66" t="str">
            <v>1429,21</v>
          </cell>
        </row>
        <row r="67">
          <cell r="A67" t="str">
            <v>Рязанская область</v>
          </cell>
          <cell r="C67" t="str">
            <v>17261162,64</v>
          </cell>
          <cell r="D67" t="str">
            <v>10632,737</v>
          </cell>
          <cell r="E67" t="str">
            <v>1623,40</v>
          </cell>
        </row>
        <row r="68">
          <cell r="A68" t="str">
            <v>Самарская область</v>
          </cell>
          <cell r="C68" t="str">
            <v>95362951,75</v>
          </cell>
          <cell r="D68" t="str">
            <v>53987,381</v>
          </cell>
          <cell r="E68" t="str">
            <v>1766,39</v>
          </cell>
        </row>
        <row r="69">
          <cell r="A69" t="str">
            <v>Саратовская область</v>
          </cell>
          <cell r="C69" t="str">
            <v>65704757,46</v>
          </cell>
          <cell r="D69" t="str">
            <v>40067,890</v>
          </cell>
          <cell r="E69" t="str">
            <v>1639,84</v>
          </cell>
        </row>
        <row r="70">
          <cell r="A70" t="str">
            <v>Свердловская область</v>
          </cell>
          <cell r="C70" t="str">
            <v>89347995,16</v>
          </cell>
          <cell r="D70" t="str">
            <v>67667,618</v>
          </cell>
          <cell r="E70" t="str">
            <v>1320,40</v>
          </cell>
        </row>
        <row r="71">
          <cell r="A71" t="str">
            <v>Смоленская область</v>
          </cell>
          <cell r="C71" t="str">
            <v>51959012,71</v>
          </cell>
          <cell r="D71" t="str">
            <v>27453,901</v>
          </cell>
          <cell r="E71" t="str">
            <v>1892,59</v>
          </cell>
        </row>
        <row r="72">
          <cell r="A72" t="str">
            <v>Тамбовская область</v>
          </cell>
          <cell r="C72" t="str">
            <v>15137610,41</v>
          </cell>
          <cell r="D72" t="str">
            <v>7590,047</v>
          </cell>
          <cell r="E72" t="str">
            <v>1994,40</v>
          </cell>
        </row>
        <row r="73">
          <cell r="A73" t="str">
            <v>Тверская область</v>
          </cell>
          <cell r="C73" t="str">
            <v>20866673,33</v>
          </cell>
          <cell r="D73" t="str">
            <v>13948,295</v>
          </cell>
          <cell r="E73" t="str">
            <v>1496,00</v>
          </cell>
        </row>
        <row r="74">
          <cell r="A74" t="str">
            <v>Томская область</v>
          </cell>
          <cell r="C74" t="str">
            <v>21985951,06</v>
          </cell>
          <cell r="D74" t="str">
            <v>18657,770</v>
          </cell>
          <cell r="E74" t="str">
            <v>1178,38</v>
          </cell>
        </row>
        <row r="75">
          <cell r="A75" t="str">
            <v>Тульская область</v>
          </cell>
          <cell r="C75" t="str">
            <v>25725206,96</v>
          </cell>
          <cell r="D75" t="str">
            <v>15680,080</v>
          </cell>
          <cell r="E75" t="str">
            <v>1640,63</v>
          </cell>
        </row>
        <row r="76">
          <cell r="A76" t="str">
            <v>Тюменская область</v>
          </cell>
          <cell r="B76" t="str">
            <v>*****</v>
          </cell>
          <cell r="C76" t="str">
            <v>274654325,49</v>
          </cell>
          <cell r="D76" t="str">
            <v>210400,881</v>
          </cell>
          <cell r="E76" t="str">
            <v>1305,39</v>
          </cell>
        </row>
        <row r="77">
          <cell r="A77" t="str">
            <v>Ульяновская область</v>
          </cell>
          <cell r="C77" t="str">
            <v>16772063,08</v>
          </cell>
          <cell r="D77" t="str">
            <v>9251,782</v>
          </cell>
          <cell r="E77" t="str">
            <v>1812,85</v>
          </cell>
        </row>
        <row r="78">
          <cell r="A78" t="str">
            <v>Челябинская область</v>
          </cell>
          <cell r="C78" t="str">
            <v>55170390,64</v>
          </cell>
          <cell r="D78" t="str">
            <v>38431,525</v>
          </cell>
          <cell r="E78" t="str">
            <v>1435,55</v>
          </cell>
        </row>
        <row r="79">
          <cell r="A79" t="str">
            <v>Ярославская область</v>
          </cell>
          <cell r="C79" t="str">
            <v>24836342,13</v>
          </cell>
          <cell r="D79" t="str">
            <v>15408,777</v>
          </cell>
          <cell r="E79" t="str">
            <v>1611,83</v>
          </cell>
        </row>
        <row r="80">
          <cell r="A80" t="str">
            <v>Еврейская автономная область</v>
          </cell>
          <cell r="C80" t="str">
            <v>7088454,17</v>
          </cell>
          <cell r="D80" t="str">
            <v>4865,475</v>
          </cell>
          <cell r="E80" t="str">
            <v>1456,89</v>
          </cell>
        </row>
        <row r="81">
          <cell r="A81" t="str">
            <v>Ненецкий автономный округ</v>
          </cell>
          <cell r="C81" t="str">
            <v>-</v>
          </cell>
          <cell r="D81" t="str">
            <v>-</v>
          </cell>
          <cell r="E81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4"/>
  <sheetViews>
    <sheetView tabSelected="1" view="pageBreakPreview" zoomScale="89" zoomScaleSheetLayoutView="89" workbookViewId="0" topLeftCell="A1">
      <selection activeCell="N11" sqref="N11"/>
    </sheetView>
  </sheetViews>
  <sheetFormatPr defaultColWidth="9.00390625" defaultRowHeight="12.75"/>
  <cols>
    <col min="1" max="1" width="17.25390625" style="0" customWidth="1"/>
    <col min="2" max="2" width="16.375" style="0" customWidth="1"/>
    <col min="3" max="3" width="9.75390625" style="0" customWidth="1"/>
    <col min="4" max="4" width="12.125" style="0" customWidth="1"/>
    <col min="5" max="5" width="10.375" style="0" customWidth="1"/>
    <col min="6" max="9" width="11.75390625" style="0" bestFit="1" customWidth="1"/>
    <col min="10" max="13" width="10.375" style="0" hidden="1" customWidth="1"/>
    <col min="14" max="14" width="12.375" style="0" customWidth="1"/>
    <col min="15" max="15" width="10.25390625" style="0" customWidth="1"/>
    <col min="16" max="16" width="13.00390625" style="0" customWidth="1"/>
    <col min="17" max="20" width="10.875" style="0" bestFit="1" customWidth="1"/>
    <col min="21" max="21" width="9.125" style="13" customWidth="1"/>
    <col min="22" max="23" width="11.125" style="13" bestFit="1" customWidth="1"/>
    <col min="24" max="25" width="10.875" style="13" customWidth="1"/>
    <col min="26" max="29" width="11.375" style="13" customWidth="1"/>
    <col min="30" max="41" width="9.125" style="13" customWidth="1"/>
  </cols>
  <sheetData>
    <row r="1" spans="1:21" ht="15.75">
      <c r="A1" s="6"/>
      <c r="B1" s="6"/>
      <c r="D1" s="12" t="str">
        <f>IF(U1="Факт","Расчет цен на электроэнергию (мощность)","Прогноз цен на электроэнергию (мощность) ")</f>
        <v>Прогноз цен на электроэнергию (мощность) </v>
      </c>
      <c r="E1" s="15" t="s">
        <v>52</v>
      </c>
      <c r="F1" s="6"/>
      <c r="G1" s="6"/>
      <c r="H1" s="6"/>
      <c r="I1" s="6"/>
      <c r="L1" s="12"/>
      <c r="N1" s="4"/>
      <c r="O1" s="4"/>
      <c r="P1" s="181"/>
      <c r="Q1" s="4"/>
      <c r="R1" s="4"/>
      <c r="S1" s="4"/>
      <c r="T1" s="4"/>
      <c r="U1" s="16"/>
    </row>
    <row r="2" ht="13.5" thickBot="1">
      <c r="P2" s="182"/>
    </row>
    <row r="3" spans="1:41" ht="51" customHeight="1" thickBot="1">
      <c r="A3" s="215" t="s">
        <v>14</v>
      </c>
      <c r="B3" s="215" t="s">
        <v>35</v>
      </c>
      <c r="C3" s="218" t="s">
        <v>4</v>
      </c>
      <c r="D3" s="218" t="s">
        <v>26</v>
      </c>
      <c r="E3" s="215" t="s">
        <v>13</v>
      </c>
      <c r="F3" s="218" t="s">
        <v>49</v>
      </c>
      <c r="G3" s="221"/>
      <c r="H3" s="221"/>
      <c r="I3" s="222"/>
      <c r="J3" s="218" t="s">
        <v>50</v>
      </c>
      <c r="K3" s="221"/>
      <c r="L3" s="221"/>
      <c r="M3" s="222"/>
      <c r="N3" s="228" t="s">
        <v>5</v>
      </c>
      <c r="O3" s="231" t="s">
        <v>29</v>
      </c>
      <c r="P3" s="234" t="s">
        <v>51</v>
      </c>
      <c r="Q3" s="237" t="s">
        <v>46</v>
      </c>
      <c r="R3" s="238"/>
      <c r="S3" s="238"/>
      <c r="T3" s="239"/>
      <c r="AH3"/>
      <c r="AI3"/>
      <c r="AJ3"/>
      <c r="AK3"/>
      <c r="AL3"/>
      <c r="AM3"/>
      <c r="AN3"/>
      <c r="AO3"/>
    </row>
    <row r="4" spans="1:41" ht="15.75" customHeight="1" thickBot="1">
      <c r="A4" s="216"/>
      <c r="B4" s="216"/>
      <c r="C4" s="219"/>
      <c r="D4" s="219"/>
      <c r="E4" s="216"/>
      <c r="F4" s="219"/>
      <c r="G4" s="223"/>
      <c r="H4" s="223"/>
      <c r="I4" s="224"/>
      <c r="J4" s="219"/>
      <c r="K4" s="223"/>
      <c r="L4" s="223"/>
      <c r="M4" s="224"/>
      <c r="N4" s="229"/>
      <c r="O4" s="232"/>
      <c r="P4" s="235"/>
      <c r="Q4" s="186">
        <f>Q5*Q6/100</f>
        <v>0.3013386</v>
      </c>
      <c r="R4" s="186">
        <f>R5*R6/100</f>
        <v>0.2768858</v>
      </c>
      <c r="S4" s="186">
        <f>S5*S6/100</f>
        <v>0.18856060000000002</v>
      </c>
      <c r="T4" s="186">
        <f>T5*T6/100</f>
        <v>0.11035380000000002</v>
      </c>
      <c r="AH4"/>
      <c r="AI4"/>
      <c r="AJ4"/>
      <c r="AK4"/>
      <c r="AL4"/>
      <c r="AM4"/>
      <c r="AN4"/>
      <c r="AO4"/>
    </row>
    <row r="5" spans="1:41" ht="16.5" customHeight="1">
      <c r="A5" s="216"/>
      <c r="B5" s="216"/>
      <c r="C5" s="219"/>
      <c r="D5" s="219"/>
      <c r="E5" s="216"/>
      <c r="F5" s="219"/>
      <c r="G5" s="223"/>
      <c r="H5" s="223"/>
      <c r="I5" s="224"/>
      <c r="J5" s="219"/>
      <c r="K5" s="223"/>
      <c r="L5" s="223"/>
      <c r="M5" s="224"/>
      <c r="N5" s="229"/>
      <c r="O5" s="232"/>
      <c r="P5" s="235"/>
      <c r="Q5" s="190">
        <v>28.59</v>
      </c>
      <c r="R5" s="190">
        <v>26.27</v>
      </c>
      <c r="S5" s="190">
        <v>17.89</v>
      </c>
      <c r="T5" s="191">
        <v>10.47</v>
      </c>
      <c r="AH5"/>
      <c r="AI5"/>
      <c r="AJ5"/>
      <c r="AK5"/>
      <c r="AL5"/>
      <c r="AM5"/>
      <c r="AN5"/>
      <c r="AO5"/>
    </row>
    <row r="6" spans="1:41" ht="16.5" customHeight="1">
      <c r="A6" s="216"/>
      <c r="B6" s="216"/>
      <c r="C6" s="219"/>
      <c r="D6" s="219"/>
      <c r="E6" s="216"/>
      <c r="F6" s="219"/>
      <c r="G6" s="223"/>
      <c r="H6" s="223"/>
      <c r="I6" s="224"/>
      <c r="J6" s="219"/>
      <c r="K6" s="223"/>
      <c r="L6" s="223"/>
      <c r="M6" s="224"/>
      <c r="N6" s="229"/>
      <c r="O6" s="232"/>
      <c r="P6" s="235"/>
      <c r="Q6" s="192">
        <v>1.054</v>
      </c>
      <c r="R6" s="192">
        <v>1.054</v>
      </c>
      <c r="S6" s="192">
        <v>1.054</v>
      </c>
      <c r="T6" s="193">
        <v>1.054</v>
      </c>
      <c r="AH6"/>
      <c r="AI6"/>
      <c r="AJ6"/>
      <c r="AK6"/>
      <c r="AL6"/>
      <c r="AM6"/>
      <c r="AN6"/>
      <c r="AO6"/>
    </row>
    <row r="7" spans="1:41" ht="15" customHeight="1">
      <c r="A7" s="216"/>
      <c r="B7" s="216"/>
      <c r="C7" s="219"/>
      <c r="D7" s="219"/>
      <c r="E7" s="216"/>
      <c r="F7" s="225"/>
      <c r="G7" s="226"/>
      <c r="H7" s="226"/>
      <c r="I7" s="227"/>
      <c r="J7" s="225"/>
      <c r="K7" s="226"/>
      <c r="L7" s="226"/>
      <c r="M7" s="227"/>
      <c r="N7" s="229"/>
      <c r="O7" s="232"/>
      <c r="P7" s="235"/>
      <c r="Q7" s="240" t="s">
        <v>47</v>
      </c>
      <c r="R7" s="240"/>
      <c r="S7" s="240"/>
      <c r="T7" s="241"/>
      <c r="AH7"/>
      <c r="AI7"/>
      <c r="AJ7"/>
      <c r="AK7"/>
      <c r="AL7"/>
      <c r="AM7"/>
      <c r="AN7"/>
      <c r="AO7"/>
    </row>
    <row r="8" spans="1:41" ht="39.75" customHeight="1" thickBot="1">
      <c r="A8" s="217"/>
      <c r="B8" s="217"/>
      <c r="C8" s="220"/>
      <c r="D8" s="220"/>
      <c r="E8" s="217"/>
      <c r="F8" s="84" t="s">
        <v>30</v>
      </c>
      <c r="G8" s="48" t="s">
        <v>31</v>
      </c>
      <c r="H8" s="48" t="s">
        <v>33</v>
      </c>
      <c r="I8" s="55" t="s">
        <v>32</v>
      </c>
      <c r="J8" s="84" t="s">
        <v>30</v>
      </c>
      <c r="K8" s="48" t="s">
        <v>31</v>
      </c>
      <c r="L8" s="48" t="s">
        <v>33</v>
      </c>
      <c r="M8" s="55" t="s">
        <v>32</v>
      </c>
      <c r="N8" s="230"/>
      <c r="O8" s="233"/>
      <c r="P8" s="236"/>
      <c r="Q8" s="49" t="s">
        <v>30</v>
      </c>
      <c r="R8" s="48" t="s">
        <v>31</v>
      </c>
      <c r="S8" s="48" t="s">
        <v>33</v>
      </c>
      <c r="T8" s="55" t="s">
        <v>32</v>
      </c>
      <c r="AH8"/>
      <c r="AI8"/>
      <c r="AJ8"/>
      <c r="AK8"/>
      <c r="AL8"/>
      <c r="AM8"/>
      <c r="AN8"/>
      <c r="AO8"/>
    </row>
    <row r="9" spans="1:20" ht="15" customHeight="1" thickBot="1">
      <c r="A9" s="242" t="s">
        <v>43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</row>
    <row r="10" spans="1:29" ht="12.75" customHeight="1">
      <c r="A10" s="215" t="s">
        <v>19</v>
      </c>
      <c r="B10" s="215" t="s">
        <v>34</v>
      </c>
      <c r="C10" s="46" t="s">
        <v>0</v>
      </c>
      <c r="D10" s="244" t="s">
        <v>36</v>
      </c>
      <c r="E10" s="247" t="s">
        <v>37</v>
      </c>
      <c r="F10" s="56">
        <f>$N10+$O10+$P10+Q10</f>
        <v>3.56203</v>
      </c>
      <c r="G10" s="58">
        <f>$N10+$O10+$P10+R10</f>
        <v>3.53318</v>
      </c>
      <c r="H10" s="58">
        <f>$N10+$O10+$P10+S10</f>
        <v>3.4289500000000004</v>
      </c>
      <c r="I10" s="58">
        <f>$N10+$O10+$P10+T10</f>
        <v>3.3366700000000002</v>
      </c>
      <c r="J10" s="56">
        <f>$O10+$P10+Q10</f>
        <v>1.53843</v>
      </c>
      <c r="K10" s="58">
        <f>$O10+$P10+R10</f>
        <v>1.50958</v>
      </c>
      <c r="L10" s="58">
        <f>$O10+$P10+S10</f>
        <v>1.4053499999999999</v>
      </c>
      <c r="M10" s="64">
        <f>$O10+$P10+T10</f>
        <v>1.31307</v>
      </c>
      <c r="N10" s="194">
        <v>2.0236</v>
      </c>
      <c r="O10" s="113">
        <v>0.00285</v>
      </c>
      <c r="P10" s="113">
        <v>1.18</v>
      </c>
      <c r="Q10" s="104">
        <f aca="true" t="shared" si="0" ref="Q10:T29">ROUND(Q$5*Q$6*$P10/100,5)</f>
        <v>0.35558</v>
      </c>
      <c r="R10" s="104">
        <f t="shared" si="0"/>
        <v>0.32673</v>
      </c>
      <c r="S10" s="104">
        <f t="shared" si="0"/>
        <v>0.2225</v>
      </c>
      <c r="T10" s="64">
        <f t="shared" si="0"/>
        <v>0.13022</v>
      </c>
      <c r="U10" s="250"/>
      <c r="V10" s="77"/>
      <c r="W10" s="77"/>
      <c r="X10" s="77"/>
      <c r="Y10" s="77"/>
      <c r="Z10" s="77"/>
      <c r="AA10" s="77"/>
      <c r="AB10" s="77"/>
      <c r="AC10" s="77"/>
    </row>
    <row r="11" spans="1:29" ht="12.75" customHeight="1">
      <c r="A11" s="216"/>
      <c r="B11" s="216"/>
      <c r="C11" s="31" t="s">
        <v>1</v>
      </c>
      <c r="D11" s="245"/>
      <c r="E11" s="248"/>
      <c r="F11" s="59">
        <f aca="true" t="shared" si="1" ref="F11:I45">$N11+$O11+$P11+Q11</f>
        <v>3.7107899999999994</v>
      </c>
      <c r="G11" s="57">
        <f t="shared" si="1"/>
        <v>3.6819399999999995</v>
      </c>
      <c r="H11" s="57">
        <f t="shared" si="1"/>
        <v>3.5777099999999997</v>
      </c>
      <c r="I11" s="57">
        <f t="shared" si="1"/>
        <v>3.4854299999999996</v>
      </c>
      <c r="J11" s="59">
        <f aca="true" t="shared" si="2" ref="J11:M45">$O11+$P11+Q11</f>
        <v>1.53843</v>
      </c>
      <c r="K11" s="57">
        <f t="shared" si="2"/>
        <v>1.50958</v>
      </c>
      <c r="L11" s="57">
        <f t="shared" si="2"/>
        <v>1.4053499999999999</v>
      </c>
      <c r="M11" s="65">
        <f t="shared" si="2"/>
        <v>1.31307</v>
      </c>
      <c r="N11" s="195">
        <v>2.17236</v>
      </c>
      <c r="O11" s="86">
        <f>O10</f>
        <v>0.00285</v>
      </c>
      <c r="P11" s="86">
        <f>P10</f>
        <v>1.18</v>
      </c>
      <c r="Q11" s="105">
        <f t="shared" si="0"/>
        <v>0.35558</v>
      </c>
      <c r="R11" s="105">
        <f t="shared" si="0"/>
        <v>0.32673</v>
      </c>
      <c r="S11" s="105">
        <f t="shared" si="0"/>
        <v>0.2225</v>
      </c>
      <c r="T11" s="65">
        <f t="shared" si="0"/>
        <v>0.13022</v>
      </c>
      <c r="U11" s="251"/>
      <c r="V11" s="77"/>
      <c r="W11" s="77"/>
      <c r="X11" s="77"/>
      <c r="Y11" s="77"/>
      <c r="Z11" s="77"/>
      <c r="AA11" s="77"/>
      <c r="AB11" s="77"/>
      <c r="AC11" s="77"/>
    </row>
    <row r="12" spans="1:29" ht="12.75" customHeight="1">
      <c r="A12" s="216"/>
      <c r="B12" s="216"/>
      <c r="C12" s="31" t="s">
        <v>2</v>
      </c>
      <c r="D12" s="245"/>
      <c r="E12" s="248"/>
      <c r="F12" s="59">
        <f t="shared" si="1"/>
        <v>4.1659299999999995</v>
      </c>
      <c r="G12" s="57">
        <f t="shared" si="1"/>
        <v>4.13708</v>
      </c>
      <c r="H12" s="57">
        <f t="shared" si="1"/>
        <v>4.03285</v>
      </c>
      <c r="I12" s="57">
        <f t="shared" si="1"/>
        <v>3.9405699999999997</v>
      </c>
      <c r="J12" s="59">
        <f t="shared" si="2"/>
        <v>1.53843</v>
      </c>
      <c r="K12" s="57">
        <f t="shared" si="2"/>
        <v>1.50958</v>
      </c>
      <c r="L12" s="57">
        <f t="shared" si="2"/>
        <v>1.4053499999999999</v>
      </c>
      <c r="M12" s="65">
        <f t="shared" si="2"/>
        <v>1.31307</v>
      </c>
      <c r="N12" s="195">
        <v>2.6275</v>
      </c>
      <c r="O12" s="86">
        <f>O10</f>
        <v>0.00285</v>
      </c>
      <c r="P12" s="86">
        <f>P10</f>
        <v>1.18</v>
      </c>
      <c r="Q12" s="105">
        <f t="shared" si="0"/>
        <v>0.35558</v>
      </c>
      <c r="R12" s="105">
        <f t="shared" si="0"/>
        <v>0.32673</v>
      </c>
      <c r="S12" s="105">
        <f t="shared" si="0"/>
        <v>0.2225</v>
      </c>
      <c r="T12" s="65">
        <f t="shared" si="0"/>
        <v>0.13022</v>
      </c>
      <c r="U12" s="251"/>
      <c r="V12" s="77"/>
      <c r="W12" s="77"/>
      <c r="X12" s="77"/>
      <c r="Y12" s="77"/>
      <c r="Z12" s="77"/>
      <c r="AA12" s="77"/>
      <c r="AB12" s="77"/>
      <c r="AC12" s="77"/>
    </row>
    <row r="13" spans="1:29" ht="12.75" customHeight="1" thickBot="1">
      <c r="A13" s="216"/>
      <c r="B13" s="217"/>
      <c r="C13" s="47" t="s">
        <v>3</v>
      </c>
      <c r="D13" s="246"/>
      <c r="E13" s="248"/>
      <c r="F13" s="66">
        <f t="shared" si="1"/>
        <v>4.91463</v>
      </c>
      <c r="G13" s="67">
        <f t="shared" si="1"/>
        <v>4.8857800000000005</v>
      </c>
      <c r="H13" s="67">
        <f t="shared" si="1"/>
        <v>4.78155</v>
      </c>
      <c r="I13" s="67">
        <f t="shared" si="1"/>
        <v>4.6892700000000005</v>
      </c>
      <c r="J13" s="66">
        <f t="shared" si="2"/>
        <v>1.53843</v>
      </c>
      <c r="K13" s="67">
        <f t="shared" si="2"/>
        <v>1.50958</v>
      </c>
      <c r="L13" s="67">
        <f t="shared" si="2"/>
        <v>1.4053499999999999</v>
      </c>
      <c r="M13" s="68">
        <f t="shared" si="2"/>
        <v>1.31307</v>
      </c>
      <c r="N13" s="196">
        <v>3.3762</v>
      </c>
      <c r="O13" s="87">
        <f>O10</f>
        <v>0.00285</v>
      </c>
      <c r="P13" s="87">
        <f>P10</f>
        <v>1.18</v>
      </c>
      <c r="Q13" s="106">
        <f t="shared" si="0"/>
        <v>0.35558</v>
      </c>
      <c r="R13" s="106">
        <f t="shared" si="0"/>
        <v>0.32673</v>
      </c>
      <c r="S13" s="106">
        <f t="shared" si="0"/>
        <v>0.2225</v>
      </c>
      <c r="T13" s="68">
        <f t="shared" si="0"/>
        <v>0.13022</v>
      </c>
      <c r="U13" s="251"/>
      <c r="V13" s="77"/>
      <c r="W13" s="77"/>
      <c r="X13" s="77"/>
      <c r="Y13" s="77"/>
      <c r="Z13" s="77"/>
      <c r="AA13" s="77"/>
      <c r="AB13" s="77"/>
      <c r="AC13" s="77"/>
    </row>
    <row r="14" spans="1:25" ht="12.75" customHeight="1" hidden="1">
      <c r="A14" s="216"/>
      <c r="B14" s="155" t="s">
        <v>44</v>
      </c>
      <c r="C14" s="46" t="s">
        <v>0</v>
      </c>
      <c r="D14" s="60" t="s">
        <v>22</v>
      </c>
      <c r="E14" s="248"/>
      <c r="F14" s="61">
        <f t="shared" si="1"/>
        <v>2.6946399999999997</v>
      </c>
      <c r="G14" s="62">
        <f t="shared" si="1"/>
        <v>2.68208</v>
      </c>
      <c r="H14" s="62">
        <f t="shared" si="1"/>
        <v>2.63673</v>
      </c>
      <c r="I14" s="62">
        <f t="shared" si="1"/>
        <v>2.59657</v>
      </c>
      <c r="J14" s="61">
        <f t="shared" si="2"/>
        <v>0.6710400000000001</v>
      </c>
      <c r="K14" s="62">
        <f t="shared" si="2"/>
        <v>0.6584800000000001</v>
      </c>
      <c r="L14" s="62">
        <f t="shared" si="2"/>
        <v>0.6131300000000001</v>
      </c>
      <c r="M14" s="63">
        <f t="shared" si="2"/>
        <v>0.5729700000000001</v>
      </c>
      <c r="N14" s="62">
        <f>N$10</f>
        <v>2.0236</v>
      </c>
      <c r="O14" s="88">
        <f aca="true" t="shared" si="3" ref="O14:O33">O$10</f>
        <v>0.00285</v>
      </c>
      <c r="P14" s="114">
        <v>0.51346</v>
      </c>
      <c r="Q14" s="88">
        <f t="shared" si="0"/>
        <v>0.15473</v>
      </c>
      <c r="R14" s="88">
        <f t="shared" si="0"/>
        <v>0.14217</v>
      </c>
      <c r="S14" s="88">
        <f t="shared" si="0"/>
        <v>0.09682</v>
      </c>
      <c r="T14" s="63">
        <f t="shared" si="0"/>
        <v>0.05666</v>
      </c>
      <c r="U14" s="251"/>
      <c r="V14" s="77"/>
      <c r="W14" s="77"/>
      <c r="X14" s="77"/>
      <c r="Y14" s="77"/>
    </row>
    <row r="15" spans="1:25" ht="12.75" customHeight="1" hidden="1">
      <c r="A15" s="216"/>
      <c r="B15" s="156"/>
      <c r="C15" s="31"/>
      <c r="D15" s="39" t="s">
        <v>21</v>
      </c>
      <c r="E15" s="248"/>
      <c r="F15" s="34">
        <f t="shared" si="1"/>
        <v>3.1871400000000003</v>
      </c>
      <c r="G15" s="51">
        <f t="shared" si="1"/>
        <v>3.1653300000000004</v>
      </c>
      <c r="H15" s="51">
        <f t="shared" si="1"/>
        <v>3.0865500000000003</v>
      </c>
      <c r="I15" s="51">
        <f t="shared" si="1"/>
        <v>3.0168000000000004</v>
      </c>
      <c r="J15" s="34">
        <f t="shared" si="2"/>
        <v>1.16354</v>
      </c>
      <c r="K15" s="51">
        <f t="shared" si="2"/>
        <v>1.1417300000000001</v>
      </c>
      <c r="L15" s="51">
        <f t="shared" si="2"/>
        <v>1.06295</v>
      </c>
      <c r="M15" s="35">
        <f t="shared" si="2"/>
        <v>0.9932000000000001</v>
      </c>
      <c r="N15" s="51">
        <f>N$10</f>
        <v>2.0236</v>
      </c>
      <c r="O15" s="89">
        <f>O$10</f>
        <v>0.00285</v>
      </c>
      <c r="P15" s="115">
        <v>0.89192</v>
      </c>
      <c r="Q15" s="89">
        <f t="shared" si="0"/>
        <v>0.26877</v>
      </c>
      <c r="R15" s="89">
        <f t="shared" si="0"/>
        <v>0.24696</v>
      </c>
      <c r="S15" s="89">
        <f t="shared" si="0"/>
        <v>0.16818</v>
      </c>
      <c r="T15" s="35">
        <f t="shared" si="0"/>
        <v>0.09843</v>
      </c>
      <c r="U15" s="251"/>
      <c r="V15" s="77"/>
      <c r="W15" s="77"/>
      <c r="X15" s="77"/>
      <c r="Y15" s="77"/>
    </row>
    <row r="16" spans="1:25" ht="12.75" customHeight="1" hidden="1">
      <c r="A16" s="216"/>
      <c r="B16" s="156"/>
      <c r="C16" s="31"/>
      <c r="D16" s="40" t="s">
        <v>23</v>
      </c>
      <c r="E16" s="248"/>
      <c r="F16" s="36">
        <f t="shared" si="1"/>
        <v>5.46476</v>
      </c>
      <c r="G16" s="52">
        <f t="shared" si="1"/>
        <v>5.40015</v>
      </c>
      <c r="H16" s="52">
        <f t="shared" si="1"/>
        <v>5.16678</v>
      </c>
      <c r="I16" s="52">
        <f t="shared" si="1"/>
        <v>4.9601500000000005</v>
      </c>
      <c r="J16" s="36">
        <f t="shared" si="2"/>
        <v>3.44116</v>
      </c>
      <c r="K16" s="52">
        <f t="shared" si="2"/>
        <v>3.37655</v>
      </c>
      <c r="L16" s="52">
        <f t="shared" si="2"/>
        <v>3.14318</v>
      </c>
      <c r="M16" s="37">
        <f t="shared" si="2"/>
        <v>2.93655</v>
      </c>
      <c r="N16" s="52">
        <f>N$10</f>
        <v>2.0236</v>
      </c>
      <c r="O16" s="90">
        <f t="shared" si="3"/>
        <v>0.00285</v>
      </c>
      <c r="P16" s="116">
        <v>2.64213</v>
      </c>
      <c r="Q16" s="90">
        <f t="shared" si="0"/>
        <v>0.79618</v>
      </c>
      <c r="R16" s="90">
        <f t="shared" si="0"/>
        <v>0.73157</v>
      </c>
      <c r="S16" s="90">
        <f t="shared" si="0"/>
        <v>0.4982</v>
      </c>
      <c r="T16" s="37">
        <f t="shared" si="0"/>
        <v>0.29157</v>
      </c>
      <c r="U16" s="251"/>
      <c r="V16" s="77"/>
      <c r="W16" s="77"/>
      <c r="X16" s="77"/>
      <c r="Y16" s="77"/>
    </row>
    <row r="17" spans="1:25" ht="12.75" customHeight="1" hidden="1">
      <c r="A17" s="216"/>
      <c r="B17" s="156"/>
      <c r="C17" s="31"/>
      <c r="D17" s="41" t="s">
        <v>22</v>
      </c>
      <c r="E17" s="248"/>
      <c r="F17" s="32">
        <f t="shared" si="1"/>
        <v>2.6946399999999997</v>
      </c>
      <c r="G17" s="50">
        <f t="shared" si="1"/>
        <v>2.68208</v>
      </c>
      <c r="H17" s="50">
        <f t="shared" si="1"/>
        <v>2.63673</v>
      </c>
      <c r="I17" s="50">
        <f t="shared" si="1"/>
        <v>2.59657</v>
      </c>
      <c r="J17" s="32">
        <f t="shared" si="2"/>
        <v>0.6710400000000001</v>
      </c>
      <c r="K17" s="50">
        <f t="shared" si="2"/>
        <v>0.6584800000000001</v>
      </c>
      <c r="L17" s="50">
        <f t="shared" si="2"/>
        <v>0.6131300000000001</v>
      </c>
      <c r="M17" s="33">
        <f t="shared" si="2"/>
        <v>0.5729700000000001</v>
      </c>
      <c r="N17" s="50">
        <f>N$10</f>
        <v>2.0236</v>
      </c>
      <c r="O17" s="91">
        <f t="shared" si="3"/>
        <v>0.00285</v>
      </c>
      <c r="P17" s="117">
        <v>0.51346</v>
      </c>
      <c r="Q17" s="91">
        <f t="shared" si="0"/>
        <v>0.15473</v>
      </c>
      <c r="R17" s="91">
        <f t="shared" si="0"/>
        <v>0.14217</v>
      </c>
      <c r="S17" s="91">
        <f t="shared" si="0"/>
        <v>0.09682</v>
      </c>
      <c r="T17" s="33">
        <f t="shared" si="0"/>
        <v>0.05666</v>
      </c>
      <c r="U17" s="251"/>
      <c r="V17" s="77"/>
      <c r="W17" s="77"/>
      <c r="X17" s="77"/>
      <c r="Y17" s="77"/>
    </row>
    <row r="18" spans="1:25" ht="12.75" customHeight="1" hidden="1">
      <c r="A18" s="216"/>
      <c r="B18" s="156"/>
      <c r="C18" s="154"/>
      <c r="D18" s="42" t="s">
        <v>24</v>
      </c>
      <c r="E18" s="248"/>
      <c r="F18" s="36">
        <f t="shared" si="1"/>
        <v>3.93691</v>
      </c>
      <c r="G18" s="52">
        <f t="shared" si="1"/>
        <v>3.9010100000000003</v>
      </c>
      <c r="H18" s="52">
        <f t="shared" si="1"/>
        <v>3.77134</v>
      </c>
      <c r="I18" s="52">
        <f t="shared" si="1"/>
        <v>3.65653</v>
      </c>
      <c r="J18" s="36">
        <f t="shared" si="2"/>
        <v>1.91331</v>
      </c>
      <c r="K18" s="52">
        <f t="shared" si="2"/>
        <v>1.87741</v>
      </c>
      <c r="L18" s="52">
        <f t="shared" si="2"/>
        <v>1.74774</v>
      </c>
      <c r="M18" s="37">
        <f t="shared" si="2"/>
        <v>1.63293</v>
      </c>
      <c r="N18" s="52">
        <f>N$10</f>
        <v>2.0236</v>
      </c>
      <c r="O18" s="90">
        <f>O$10</f>
        <v>0.00285</v>
      </c>
      <c r="P18" s="116">
        <v>1.46807</v>
      </c>
      <c r="Q18" s="90">
        <f t="shared" si="0"/>
        <v>0.44239</v>
      </c>
      <c r="R18" s="90">
        <f t="shared" si="0"/>
        <v>0.40649</v>
      </c>
      <c r="S18" s="90">
        <f t="shared" si="0"/>
        <v>0.27682</v>
      </c>
      <c r="T18" s="37">
        <f t="shared" si="0"/>
        <v>0.16201</v>
      </c>
      <c r="U18" s="252"/>
      <c r="V18" s="77"/>
      <c r="W18" s="77"/>
      <c r="X18" s="77"/>
      <c r="Y18" s="77"/>
    </row>
    <row r="19" spans="1:25" ht="12.75" customHeight="1" hidden="1">
      <c r="A19" s="216"/>
      <c r="B19" s="156"/>
      <c r="C19" s="153" t="s">
        <v>1</v>
      </c>
      <c r="D19" s="38" t="s">
        <v>22</v>
      </c>
      <c r="E19" s="248"/>
      <c r="F19" s="61">
        <f t="shared" si="1"/>
        <v>2.8434</v>
      </c>
      <c r="G19" s="62">
        <f t="shared" si="1"/>
        <v>2.8308400000000002</v>
      </c>
      <c r="H19" s="62">
        <f t="shared" si="1"/>
        <v>2.7854900000000002</v>
      </c>
      <c r="I19" s="62">
        <f t="shared" si="1"/>
        <v>2.74533</v>
      </c>
      <c r="J19" s="61">
        <f t="shared" si="2"/>
        <v>0.6710400000000001</v>
      </c>
      <c r="K19" s="62">
        <f t="shared" si="2"/>
        <v>0.6584800000000001</v>
      </c>
      <c r="L19" s="62">
        <f t="shared" si="2"/>
        <v>0.6131300000000001</v>
      </c>
      <c r="M19" s="63">
        <f t="shared" si="2"/>
        <v>0.5729700000000001</v>
      </c>
      <c r="N19" s="62">
        <f>N$11</f>
        <v>2.17236</v>
      </c>
      <c r="O19" s="88">
        <f t="shared" si="3"/>
        <v>0.00285</v>
      </c>
      <c r="P19" s="97">
        <f>P$14</f>
        <v>0.51346</v>
      </c>
      <c r="Q19" s="88">
        <f t="shared" si="0"/>
        <v>0.15473</v>
      </c>
      <c r="R19" s="88">
        <f t="shared" si="0"/>
        <v>0.14217</v>
      </c>
      <c r="S19" s="88">
        <f t="shared" si="0"/>
        <v>0.09682</v>
      </c>
      <c r="T19" s="63">
        <f t="shared" si="0"/>
        <v>0.05666</v>
      </c>
      <c r="U19" s="253"/>
      <c r="V19" s="77"/>
      <c r="W19" s="77"/>
      <c r="X19" s="77"/>
      <c r="Y19" s="77"/>
    </row>
    <row r="20" spans="1:25" ht="12.75" customHeight="1" hidden="1">
      <c r="A20" s="216"/>
      <c r="B20" s="156"/>
      <c r="C20" s="31"/>
      <c r="D20" s="39" t="s">
        <v>21</v>
      </c>
      <c r="E20" s="248"/>
      <c r="F20" s="34">
        <f t="shared" si="1"/>
        <v>3.3358999999999996</v>
      </c>
      <c r="G20" s="51">
        <f t="shared" si="1"/>
        <v>3.3140899999999998</v>
      </c>
      <c r="H20" s="51">
        <f t="shared" si="1"/>
        <v>3.2353099999999997</v>
      </c>
      <c r="I20" s="51">
        <f t="shared" si="1"/>
        <v>3.1655599999999997</v>
      </c>
      <c r="J20" s="34">
        <f t="shared" si="2"/>
        <v>1.16354</v>
      </c>
      <c r="K20" s="51">
        <f t="shared" si="2"/>
        <v>1.1417300000000001</v>
      </c>
      <c r="L20" s="51">
        <f t="shared" si="2"/>
        <v>1.06295</v>
      </c>
      <c r="M20" s="35">
        <f t="shared" si="2"/>
        <v>0.9932000000000001</v>
      </c>
      <c r="N20" s="51">
        <f>N$11</f>
        <v>2.17236</v>
      </c>
      <c r="O20" s="89">
        <f>O$10</f>
        <v>0.00285</v>
      </c>
      <c r="P20" s="98">
        <f>P$15</f>
        <v>0.89192</v>
      </c>
      <c r="Q20" s="89">
        <f t="shared" si="0"/>
        <v>0.26877</v>
      </c>
      <c r="R20" s="89">
        <f t="shared" si="0"/>
        <v>0.24696</v>
      </c>
      <c r="S20" s="89">
        <f t="shared" si="0"/>
        <v>0.16818</v>
      </c>
      <c r="T20" s="35">
        <f t="shared" si="0"/>
        <v>0.09843</v>
      </c>
      <c r="U20" s="254"/>
      <c r="V20" s="77"/>
      <c r="W20" s="77"/>
      <c r="X20" s="77"/>
      <c r="Y20" s="77"/>
    </row>
    <row r="21" spans="1:25" ht="12.75" customHeight="1" hidden="1">
      <c r="A21" s="216"/>
      <c r="B21" s="156"/>
      <c r="C21" s="31"/>
      <c r="D21" s="40" t="s">
        <v>23</v>
      </c>
      <c r="E21" s="248"/>
      <c r="F21" s="36">
        <f t="shared" si="1"/>
        <v>5.613519999999999</v>
      </c>
      <c r="G21" s="52">
        <f t="shared" si="1"/>
        <v>5.548909999999999</v>
      </c>
      <c r="H21" s="52">
        <f t="shared" si="1"/>
        <v>5.3155399999999995</v>
      </c>
      <c r="I21" s="52">
        <f t="shared" si="1"/>
        <v>5.10891</v>
      </c>
      <c r="J21" s="36">
        <f t="shared" si="2"/>
        <v>3.44116</v>
      </c>
      <c r="K21" s="52">
        <f t="shared" si="2"/>
        <v>3.37655</v>
      </c>
      <c r="L21" s="52">
        <f t="shared" si="2"/>
        <v>3.14318</v>
      </c>
      <c r="M21" s="37">
        <f t="shared" si="2"/>
        <v>2.93655</v>
      </c>
      <c r="N21" s="52">
        <f>N$11</f>
        <v>2.17236</v>
      </c>
      <c r="O21" s="90">
        <f t="shared" si="3"/>
        <v>0.00285</v>
      </c>
      <c r="P21" s="99">
        <f>P$16</f>
        <v>2.64213</v>
      </c>
      <c r="Q21" s="90">
        <f t="shared" si="0"/>
        <v>0.79618</v>
      </c>
      <c r="R21" s="90">
        <f t="shared" si="0"/>
        <v>0.73157</v>
      </c>
      <c r="S21" s="90">
        <f t="shared" si="0"/>
        <v>0.4982</v>
      </c>
      <c r="T21" s="37">
        <f t="shared" si="0"/>
        <v>0.29157</v>
      </c>
      <c r="U21" s="254"/>
      <c r="V21" s="77"/>
      <c r="W21" s="77"/>
      <c r="X21" s="77"/>
      <c r="Y21" s="77"/>
    </row>
    <row r="22" spans="1:25" ht="12.75" customHeight="1" hidden="1">
      <c r="A22" s="216"/>
      <c r="B22" s="156"/>
      <c r="C22" s="31"/>
      <c r="D22" s="41" t="s">
        <v>22</v>
      </c>
      <c r="E22" s="248"/>
      <c r="F22" s="32">
        <f t="shared" si="1"/>
        <v>2.8434</v>
      </c>
      <c r="G22" s="50">
        <f t="shared" si="1"/>
        <v>2.8308400000000002</v>
      </c>
      <c r="H22" s="50">
        <f t="shared" si="1"/>
        <v>2.7854900000000002</v>
      </c>
      <c r="I22" s="50">
        <f t="shared" si="1"/>
        <v>2.74533</v>
      </c>
      <c r="J22" s="32">
        <f t="shared" si="2"/>
        <v>0.6710400000000001</v>
      </c>
      <c r="K22" s="50">
        <f t="shared" si="2"/>
        <v>0.6584800000000001</v>
      </c>
      <c r="L22" s="50">
        <f t="shared" si="2"/>
        <v>0.6131300000000001</v>
      </c>
      <c r="M22" s="33">
        <f t="shared" si="2"/>
        <v>0.5729700000000001</v>
      </c>
      <c r="N22" s="50">
        <f>N$11</f>
        <v>2.17236</v>
      </c>
      <c r="O22" s="91">
        <f t="shared" si="3"/>
        <v>0.00285</v>
      </c>
      <c r="P22" s="100">
        <f>P$17</f>
        <v>0.51346</v>
      </c>
      <c r="Q22" s="91">
        <f t="shared" si="0"/>
        <v>0.15473</v>
      </c>
      <c r="R22" s="91">
        <f t="shared" si="0"/>
        <v>0.14217</v>
      </c>
      <c r="S22" s="91">
        <f t="shared" si="0"/>
        <v>0.09682</v>
      </c>
      <c r="T22" s="33">
        <f t="shared" si="0"/>
        <v>0.05666</v>
      </c>
      <c r="U22" s="254"/>
      <c r="V22" s="77"/>
      <c r="W22" s="77"/>
      <c r="X22" s="77"/>
      <c r="Y22" s="77"/>
    </row>
    <row r="23" spans="1:25" ht="12.75" customHeight="1" hidden="1">
      <c r="A23" s="216"/>
      <c r="B23" s="156"/>
      <c r="C23" s="154"/>
      <c r="D23" s="42" t="s">
        <v>24</v>
      </c>
      <c r="E23" s="248"/>
      <c r="F23" s="36">
        <f t="shared" si="1"/>
        <v>4.0856699999999995</v>
      </c>
      <c r="G23" s="52">
        <f t="shared" si="1"/>
        <v>4.04977</v>
      </c>
      <c r="H23" s="52">
        <f t="shared" si="1"/>
        <v>3.9200999999999997</v>
      </c>
      <c r="I23" s="52">
        <f t="shared" si="1"/>
        <v>3.80529</v>
      </c>
      <c r="J23" s="36">
        <f t="shared" si="2"/>
        <v>1.91331</v>
      </c>
      <c r="K23" s="52">
        <f t="shared" si="2"/>
        <v>1.87741</v>
      </c>
      <c r="L23" s="52">
        <f t="shared" si="2"/>
        <v>1.74774</v>
      </c>
      <c r="M23" s="37">
        <f t="shared" si="2"/>
        <v>1.63293</v>
      </c>
      <c r="N23" s="52">
        <f>N$11</f>
        <v>2.17236</v>
      </c>
      <c r="O23" s="90">
        <f>O$10</f>
        <v>0.00285</v>
      </c>
      <c r="P23" s="99">
        <f>P$18</f>
        <v>1.46807</v>
      </c>
      <c r="Q23" s="90">
        <f t="shared" si="0"/>
        <v>0.44239</v>
      </c>
      <c r="R23" s="90">
        <f t="shared" si="0"/>
        <v>0.40649</v>
      </c>
      <c r="S23" s="90">
        <f t="shared" si="0"/>
        <v>0.27682</v>
      </c>
      <c r="T23" s="37">
        <f t="shared" si="0"/>
        <v>0.16201</v>
      </c>
      <c r="U23" s="255"/>
      <c r="V23" s="77"/>
      <c r="W23" s="77"/>
      <c r="X23" s="77"/>
      <c r="Y23" s="77"/>
    </row>
    <row r="24" spans="1:25" ht="12.75" customHeight="1" hidden="1">
      <c r="A24" s="216"/>
      <c r="B24" s="156"/>
      <c r="C24" s="253" t="s">
        <v>2</v>
      </c>
      <c r="D24" s="38" t="s">
        <v>22</v>
      </c>
      <c r="E24" s="248"/>
      <c r="F24" s="61">
        <f t="shared" si="1"/>
        <v>3.29854</v>
      </c>
      <c r="G24" s="62">
        <f t="shared" si="1"/>
        <v>3.2859800000000003</v>
      </c>
      <c r="H24" s="62">
        <f t="shared" si="1"/>
        <v>3.2406300000000003</v>
      </c>
      <c r="I24" s="62">
        <f t="shared" si="1"/>
        <v>3.20047</v>
      </c>
      <c r="J24" s="61">
        <f t="shared" si="2"/>
        <v>0.6710400000000001</v>
      </c>
      <c r="K24" s="62">
        <f t="shared" si="2"/>
        <v>0.6584800000000001</v>
      </c>
      <c r="L24" s="62">
        <f t="shared" si="2"/>
        <v>0.6131300000000001</v>
      </c>
      <c r="M24" s="63">
        <f t="shared" si="2"/>
        <v>0.5729700000000001</v>
      </c>
      <c r="N24" s="62">
        <f>N$12</f>
        <v>2.6275</v>
      </c>
      <c r="O24" s="88">
        <f t="shared" si="3"/>
        <v>0.00285</v>
      </c>
      <c r="P24" s="97">
        <f>P$14</f>
        <v>0.51346</v>
      </c>
      <c r="Q24" s="88">
        <f t="shared" si="0"/>
        <v>0.15473</v>
      </c>
      <c r="R24" s="88">
        <f t="shared" si="0"/>
        <v>0.14217</v>
      </c>
      <c r="S24" s="88">
        <f t="shared" si="0"/>
        <v>0.09682</v>
      </c>
      <c r="T24" s="63">
        <f t="shared" si="0"/>
        <v>0.05666</v>
      </c>
      <c r="U24" s="253"/>
      <c r="V24" s="77"/>
      <c r="W24" s="77"/>
      <c r="X24" s="77"/>
      <c r="Y24" s="77"/>
    </row>
    <row r="25" spans="1:25" ht="12.75" customHeight="1" hidden="1">
      <c r="A25" s="216"/>
      <c r="B25" s="156"/>
      <c r="C25" s="254"/>
      <c r="D25" s="39" t="s">
        <v>21</v>
      </c>
      <c r="E25" s="248"/>
      <c r="F25" s="34">
        <f t="shared" si="1"/>
        <v>3.7910399999999997</v>
      </c>
      <c r="G25" s="51">
        <f t="shared" si="1"/>
        <v>3.76923</v>
      </c>
      <c r="H25" s="51">
        <f t="shared" si="1"/>
        <v>3.69045</v>
      </c>
      <c r="I25" s="51">
        <f t="shared" si="1"/>
        <v>3.6207</v>
      </c>
      <c r="J25" s="34">
        <f t="shared" si="2"/>
        <v>1.16354</v>
      </c>
      <c r="K25" s="51">
        <f t="shared" si="2"/>
        <v>1.1417300000000001</v>
      </c>
      <c r="L25" s="51">
        <f t="shared" si="2"/>
        <v>1.06295</v>
      </c>
      <c r="M25" s="35">
        <f t="shared" si="2"/>
        <v>0.9932000000000001</v>
      </c>
      <c r="N25" s="51">
        <f>N$12</f>
        <v>2.6275</v>
      </c>
      <c r="O25" s="89">
        <f>O$10</f>
        <v>0.00285</v>
      </c>
      <c r="P25" s="98">
        <f>P$15</f>
        <v>0.89192</v>
      </c>
      <c r="Q25" s="89">
        <f t="shared" si="0"/>
        <v>0.26877</v>
      </c>
      <c r="R25" s="89">
        <f t="shared" si="0"/>
        <v>0.24696</v>
      </c>
      <c r="S25" s="89">
        <f t="shared" si="0"/>
        <v>0.16818</v>
      </c>
      <c r="T25" s="35">
        <f t="shared" si="0"/>
        <v>0.09843</v>
      </c>
      <c r="U25" s="254"/>
      <c r="V25" s="77"/>
      <c r="W25" s="77"/>
      <c r="X25" s="77"/>
      <c r="Y25" s="77"/>
    </row>
    <row r="26" spans="1:25" ht="12.75" customHeight="1" hidden="1">
      <c r="A26" s="216"/>
      <c r="B26" s="156"/>
      <c r="C26" s="254"/>
      <c r="D26" s="40" t="s">
        <v>23</v>
      </c>
      <c r="E26" s="248"/>
      <c r="F26" s="36">
        <f t="shared" si="1"/>
        <v>6.0686599999999995</v>
      </c>
      <c r="G26" s="52">
        <f t="shared" si="1"/>
        <v>6.004049999999999</v>
      </c>
      <c r="H26" s="52">
        <f t="shared" si="1"/>
        <v>5.77068</v>
      </c>
      <c r="I26" s="52">
        <f t="shared" si="1"/>
        <v>5.56405</v>
      </c>
      <c r="J26" s="36">
        <f t="shared" si="2"/>
        <v>3.44116</v>
      </c>
      <c r="K26" s="52">
        <f t="shared" si="2"/>
        <v>3.37655</v>
      </c>
      <c r="L26" s="52">
        <f t="shared" si="2"/>
        <v>3.14318</v>
      </c>
      <c r="M26" s="37">
        <f t="shared" si="2"/>
        <v>2.93655</v>
      </c>
      <c r="N26" s="52">
        <f>N$12</f>
        <v>2.6275</v>
      </c>
      <c r="O26" s="90">
        <f t="shared" si="3"/>
        <v>0.00285</v>
      </c>
      <c r="P26" s="99">
        <f>P$16</f>
        <v>2.64213</v>
      </c>
      <c r="Q26" s="90">
        <f t="shared" si="0"/>
        <v>0.79618</v>
      </c>
      <c r="R26" s="90">
        <f t="shared" si="0"/>
        <v>0.73157</v>
      </c>
      <c r="S26" s="90">
        <f t="shared" si="0"/>
        <v>0.4982</v>
      </c>
      <c r="T26" s="37">
        <f t="shared" si="0"/>
        <v>0.29157</v>
      </c>
      <c r="U26" s="254"/>
      <c r="V26" s="77"/>
      <c r="W26" s="77"/>
      <c r="X26" s="77"/>
      <c r="Y26" s="77"/>
    </row>
    <row r="27" spans="1:25" ht="12.75" customHeight="1" hidden="1">
      <c r="A27" s="216"/>
      <c r="B27" s="156"/>
      <c r="C27" s="254"/>
      <c r="D27" s="41" t="s">
        <v>22</v>
      </c>
      <c r="E27" s="248"/>
      <c r="F27" s="32">
        <f t="shared" si="1"/>
        <v>3.29854</v>
      </c>
      <c r="G27" s="50">
        <f t="shared" si="1"/>
        <v>3.2859800000000003</v>
      </c>
      <c r="H27" s="50">
        <f t="shared" si="1"/>
        <v>3.2406300000000003</v>
      </c>
      <c r="I27" s="50">
        <f t="shared" si="1"/>
        <v>3.20047</v>
      </c>
      <c r="J27" s="32">
        <f t="shared" si="2"/>
        <v>0.6710400000000001</v>
      </c>
      <c r="K27" s="50">
        <f t="shared" si="2"/>
        <v>0.6584800000000001</v>
      </c>
      <c r="L27" s="50">
        <f t="shared" si="2"/>
        <v>0.6131300000000001</v>
      </c>
      <c r="M27" s="33">
        <f t="shared" si="2"/>
        <v>0.5729700000000001</v>
      </c>
      <c r="N27" s="50">
        <f>N$12</f>
        <v>2.6275</v>
      </c>
      <c r="O27" s="91">
        <f t="shared" si="3"/>
        <v>0.00285</v>
      </c>
      <c r="P27" s="100">
        <f>P$17</f>
        <v>0.51346</v>
      </c>
      <c r="Q27" s="91">
        <f t="shared" si="0"/>
        <v>0.15473</v>
      </c>
      <c r="R27" s="91">
        <f t="shared" si="0"/>
        <v>0.14217</v>
      </c>
      <c r="S27" s="91">
        <f t="shared" si="0"/>
        <v>0.09682</v>
      </c>
      <c r="T27" s="33">
        <f t="shared" si="0"/>
        <v>0.05666</v>
      </c>
      <c r="U27" s="254"/>
      <c r="V27" s="77"/>
      <c r="W27" s="77"/>
      <c r="X27" s="77"/>
      <c r="Y27" s="77"/>
    </row>
    <row r="28" spans="1:25" ht="12.75" customHeight="1" hidden="1">
      <c r="A28" s="216"/>
      <c r="B28" s="156"/>
      <c r="C28" s="255"/>
      <c r="D28" s="42" t="s">
        <v>24</v>
      </c>
      <c r="E28" s="248"/>
      <c r="F28" s="36">
        <f t="shared" si="1"/>
        <v>4.54081</v>
      </c>
      <c r="G28" s="52">
        <f t="shared" si="1"/>
        <v>4.50491</v>
      </c>
      <c r="H28" s="52">
        <f t="shared" si="1"/>
        <v>4.37524</v>
      </c>
      <c r="I28" s="52">
        <f t="shared" si="1"/>
        <v>4.2604299999999995</v>
      </c>
      <c r="J28" s="36">
        <f t="shared" si="2"/>
        <v>1.91331</v>
      </c>
      <c r="K28" s="52">
        <f t="shared" si="2"/>
        <v>1.87741</v>
      </c>
      <c r="L28" s="52">
        <f t="shared" si="2"/>
        <v>1.74774</v>
      </c>
      <c r="M28" s="37">
        <f t="shared" si="2"/>
        <v>1.63293</v>
      </c>
      <c r="N28" s="52">
        <f>N$12</f>
        <v>2.6275</v>
      </c>
      <c r="O28" s="90">
        <f t="shared" si="3"/>
        <v>0.00285</v>
      </c>
      <c r="P28" s="99">
        <f>P$18</f>
        <v>1.46807</v>
      </c>
      <c r="Q28" s="90">
        <f t="shared" si="0"/>
        <v>0.44239</v>
      </c>
      <c r="R28" s="90">
        <f t="shared" si="0"/>
        <v>0.40649</v>
      </c>
      <c r="S28" s="90">
        <f t="shared" si="0"/>
        <v>0.27682</v>
      </c>
      <c r="T28" s="37">
        <f t="shared" si="0"/>
        <v>0.16201</v>
      </c>
      <c r="U28" s="255"/>
      <c r="V28" s="77"/>
      <c r="W28" s="77"/>
      <c r="X28" s="77"/>
      <c r="Y28" s="77"/>
    </row>
    <row r="29" spans="1:25" ht="12.75" customHeight="1" hidden="1">
      <c r="A29" s="216"/>
      <c r="B29" s="156"/>
      <c r="C29" s="31" t="s">
        <v>3</v>
      </c>
      <c r="D29" s="38" t="s">
        <v>22</v>
      </c>
      <c r="E29" s="248"/>
      <c r="F29" s="32">
        <f t="shared" si="1"/>
        <v>4.0472399999999995</v>
      </c>
      <c r="G29" s="50">
        <f t="shared" si="1"/>
        <v>4.03468</v>
      </c>
      <c r="H29" s="50">
        <f t="shared" si="1"/>
        <v>3.98933</v>
      </c>
      <c r="I29" s="50">
        <f t="shared" si="1"/>
        <v>3.9491699999999996</v>
      </c>
      <c r="J29" s="32">
        <f t="shared" si="2"/>
        <v>0.6710400000000001</v>
      </c>
      <c r="K29" s="50">
        <f t="shared" si="2"/>
        <v>0.6584800000000001</v>
      </c>
      <c r="L29" s="50">
        <f t="shared" si="2"/>
        <v>0.6131300000000001</v>
      </c>
      <c r="M29" s="33">
        <f t="shared" si="2"/>
        <v>0.5729700000000001</v>
      </c>
      <c r="N29" s="50">
        <f>N$13</f>
        <v>3.3762</v>
      </c>
      <c r="O29" s="91">
        <f t="shared" si="3"/>
        <v>0.00285</v>
      </c>
      <c r="P29" s="91">
        <f>P$14</f>
        <v>0.51346</v>
      </c>
      <c r="Q29" s="91">
        <f t="shared" si="0"/>
        <v>0.15473</v>
      </c>
      <c r="R29" s="91">
        <f t="shared" si="0"/>
        <v>0.14217</v>
      </c>
      <c r="S29" s="91">
        <f t="shared" si="0"/>
        <v>0.09682</v>
      </c>
      <c r="T29" s="33">
        <f t="shared" si="0"/>
        <v>0.05666</v>
      </c>
      <c r="U29" s="253"/>
      <c r="V29" s="77"/>
      <c r="W29" s="77"/>
      <c r="X29" s="77"/>
      <c r="Y29" s="77"/>
    </row>
    <row r="30" spans="1:25" ht="12.75" customHeight="1" hidden="1">
      <c r="A30" s="216"/>
      <c r="B30" s="156"/>
      <c r="C30" s="31"/>
      <c r="D30" s="39" t="s">
        <v>21</v>
      </c>
      <c r="E30" s="248"/>
      <c r="F30" s="34">
        <f t="shared" si="1"/>
        <v>4.53974</v>
      </c>
      <c r="G30" s="51">
        <f t="shared" si="1"/>
        <v>4.51793</v>
      </c>
      <c r="H30" s="51">
        <f t="shared" si="1"/>
        <v>4.43915</v>
      </c>
      <c r="I30" s="51">
        <f t="shared" si="1"/>
        <v>4.3694</v>
      </c>
      <c r="J30" s="34">
        <f t="shared" si="2"/>
        <v>1.16354</v>
      </c>
      <c r="K30" s="51">
        <f t="shared" si="2"/>
        <v>1.1417300000000001</v>
      </c>
      <c r="L30" s="51">
        <f t="shared" si="2"/>
        <v>1.06295</v>
      </c>
      <c r="M30" s="35">
        <f t="shared" si="2"/>
        <v>0.9932000000000001</v>
      </c>
      <c r="N30" s="51">
        <f>N$13</f>
        <v>3.3762</v>
      </c>
      <c r="O30" s="89">
        <f t="shared" si="3"/>
        <v>0.00285</v>
      </c>
      <c r="P30" s="89">
        <f>P$15</f>
        <v>0.89192</v>
      </c>
      <c r="Q30" s="89">
        <f aca="true" t="shared" si="4" ref="Q30:T45">ROUND(Q$5*Q$6*$P30/100,5)</f>
        <v>0.26877</v>
      </c>
      <c r="R30" s="89">
        <f t="shared" si="4"/>
        <v>0.24696</v>
      </c>
      <c r="S30" s="89">
        <f t="shared" si="4"/>
        <v>0.16818</v>
      </c>
      <c r="T30" s="35">
        <f t="shared" si="4"/>
        <v>0.09843</v>
      </c>
      <c r="U30" s="254"/>
      <c r="V30" s="77"/>
      <c r="W30" s="77"/>
      <c r="X30" s="77"/>
      <c r="Y30" s="77"/>
    </row>
    <row r="31" spans="1:25" ht="12.75" customHeight="1" hidden="1">
      <c r="A31" s="216"/>
      <c r="B31" s="156"/>
      <c r="C31" s="31"/>
      <c r="D31" s="40" t="s">
        <v>23</v>
      </c>
      <c r="E31" s="248"/>
      <c r="F31" s="36">
        <f t="shared" si="1"/>
        <v>6.817359999999999</v>
      </c>
      <c r="G31" s="52">
        <f t="shared" si="1"/>
        <v>6.752749999999999</v>
      </c>
      <c r="H31" s="52">
        <f t="shared" si="1"/>
        <v>6.519379999999999</v>
      </c>
      <c r="I31" s="52">
        <f t="shared" si="1"/>
        <v>6.312749999999999</v>
      </c>
      <c r="J31" s="36">
        <f t="shared" si="2"/>
        <v>3.44116</v>
      </c>
      <c r="K31" s="52">
        <f t="shared" si="2"/>
        <v>3.37655</v>
      </c>
      <c r="L31" s="52">
        <f t="shared" si="2"/>
        <v>3.14318</v>
      </c>
      <c r="M31" s="37">
        <f t="shared" si="2"/>
        <v>2.93655</v>
      </c>
      <c r="N31" s="52">
        <f>N$13</f>
        <v>3.3762</v>
      </c>
      <c r="O31" s="90">
        <f t="shared" si="3"/>
        <v>0.00285</v>
      </c>
      <c r="P31" s="90">
        <f>P$16</f>
        <v>2.64213</v>
      </c>
      <c r="Q31" s="90">
        <f t="shared" si="4"/>
        <v>0.79618</v>
      </c>
      <c r="R31" s="90">
        <f t="shared" si="4"/>
        <v>0.73157</v>
      </c>
      <c r="S31" s="90">
        <f t="shared" si="4"/>
        <v>0.4982</v>
      </c>
      <c r="T31" s="37">
        <f t="shared" si="4"/>
        <v>0.29157</v>
      </c>
      <c r="U31" s="254"/>
      <c r="V31" s="77"/>
      <c r="W31" s="77"/>
      <c r="X31" s="77"/>
      <c r="Y31" s="77"/>
    </row>
    <row r="32" spans="1:25" ht="12.75" customHeight="1" hidden="1">
      <c r="A32" s="216"/>
      <c r="B32" s="156"/>
      <c r="C32" s="31"/>
      <c r="D32" s="41" t="s">
        <v>22</v>
      </c>
      <c r="E32" s="248"/>
      <c r="F32" s="32">
        <f t="shared" si="1"/>
        <v>4.0472399999999995</v>
      </c>
      <c r="G32" s="50">
        <f t="shared" si="1"/>
        <v>4.03468</v>
      </c>
      <c r="H32" s="50">
        <f t="shared" si="1"/>
        <v>3.98933</v>
      </c>
      <c r="I32" s="50">
        <f t="shared" si="1"/>
        <v>3.9491699999999996</v>
      </c>
      <c r="J32" s="32">
        <f t="shared" si="2"/>
        <v>0.6710400000000001</v>
      </c>
      <c r="K32" s="50">
        <f t="shared" si="2"/>
        <v>0.6584800000000001</v>
      </c>
      <c r="L32" s="50">
        <f t="shared" si="2"/>
        <v>0.6131300000000001</v>
      </c>
      <c r="M32" s="33">
        <f t="shared" si="2"/>
        <v>0.5729700000000001</v>
      </c>
      <c r="N32" s="50">
        <f>N$13</f>
        <v>3.3762</v>
      </c>
      <c r="O32" s="91">
        <f t="shared" si="3"/>
        <v>0.00285</v>
      </c>
      <c r="P32" s="91">
        <f>P$17</f>
        <v>0.51346</v>
      </c>
      <c r="Q32" s="91">
        <f t="shared" si="4"/>
        <v>0.15473</v>
      </c>
      <c r="R32" s="91">
        <f t="shared" si="4"/>
        <v>0.14217</v>
      </c>
      <c r="S32" s="91">
        <f t="shared" si="4"/>
        <v>0.09682</v>
      </c>
      <c r="T32" s="33">
        <f t="shared" si="4"/>
        <v>0.05666</v>
      </c>
      <c r="U32" s="254"/>
      <c r="V32" s="77"/>
      <c r="W32" s="77"/>
      <c r="X32" s="77"/>
      <c r="Y32" s="77"/>
    </row>
    <row r="33" spans="1:25" ht="12.75" customHeight="1" hidden="1">
      <c r="A33" s="217"/>
      <c r="B33" s="157"/>
      <c r="C33" s="47"/>
      <c r="D33" s="53" t="s">
        <v>24</v>
      </c>
      <c r="E33" s="249"/>
      <c r="F33" s="43">
        <f t="shared" si="1"/>
        <v>5.28951</v>
      </c>
      <c r="G33" s="54">
        <f t="shared" si="1"/>
        <v>5.25361</v>
      </c>
      <c r="H33" s="54">
        <f t="shared" si="1"/>
        <v>5.12394</v>
      </c>
      <c r="I33" s="54">
        <f t="shared" si="1"/>
        <v>5.009130000000001</v>
      </c>
      <c r="J33" s="43">
        <f t="shared" si="2"/>
        <v>1.91331</v>
      </c>
      <c r="K33" s="54">
        <f t="shared" si="2"/>
        <v>1.87741</v>
      </c>
      <c r="L33" s="54">
        <f t="shared" si="2"/>
        <v>1.74774</v>
      </c>
      <c r="M33" s="44">
        <f t="shared" si="2"/>
        <v>1.63293</v>
      </c>
      <c r="N33" s="54">
        <f>N$13</f>
        <v>3.3762</v>
      </c>
      <c r="O33" s="92">
        <f t="shared" si="3"/>
        <v>0.00285</v>
      </c>
      <c r="P33" s="92">
        <f>P$18</f>
        <v>1.46807</v>
      </c>
      <c r="Q33" s="92">
        <f t="shared" si="4"/>
        <v>0.44239</v>
      </c>
      <c r="R33" s="92">
        <f t="shared" si="4"/>
        <v>0.40649</v>
      </c>
      <c r="S33" s="92">
        <f t="shared" si="4"/>
        <v>0.27682</v>
      </c>
      <c r="T33" s="44">
        <f t="shared" si="4"/>
        <v>0.16201</v>
      </c>
      <c r="U33" s="256"/>
      <c r="V33" s="77"/>
      <c r="W33" s="77"/>
      <c r="X33" s="77"/>
      <c r="Y33" s="77"/>
    </row>
    <row r="34" spans="1:25" ht="12.75" customHeight="1">
      <c r="A34" s="215" t="s">
        <v>17</v>
      </c>
      <c r="B34" s="215" t="s">
        <v>39</v>
      </c>
      <c r="C34" s="78" t="s">
        <v>0</v>
      </c>
      <c r="D34" s="244" t="s">
        <v>36</v>
      </c>
      <c r="E34" s="257" t="s">
        <v>15</v>
      </c>
      <c r="F34" s="56">
        <f t="shared" si="1"/>
        <v>0.9347500000000001</v>
      </c>
      <c r="G34" s="58">
        <f t="shared" si="1"/>
        <v>0.9195800000000001</v>
      </c>
      <c r="H34" s="58">
        <f t="shared" si="1"/>
        <v>0.8647900000000001</v>
      </c>
      <c r="I34" s="58">
        <f t="shared" si="1"/>
        <v>0.81628</v>
      </c>
      <c r="J34" s="56">
        <f t="shared" si="2"/>
        <v>0.8101200000000001</v>
      </c>
      <c r="K34" s="58">
        <f t="shared" si="2"/>
        <v>0.79495</v>
      </c>
      <c r="L34" s="58">
        <f t="shared" si="2"/>
        <v>0.74016</v>
      </c>
      <c r="M34" s="64">
        <f t="shared" si="2"/>
        <v>0.69165</v>
      </c>
      <c r="N34" s="194">
        <v>0.12463</v>
      </c>
      <c r="O34" s="96">
        <f>O10</f>
        <v>0.00285</v>
      </c>
      <c r="P34" s="113">
        <v>0.62034</v>
      </c>
      <c r="Q34" s="104">
        <f t="shared" si="4"/>
        <v>0.18693</v>
      </c>
      <c r="R34" s="104">
        <f t="shared" si="4"/>
        <v>0.17176</v>
      </c>
      <c r="S34" s="104">
        <f t="shared" si="4"/>
        <v>0.11697</v>
      </c>
      <c r="T34" s="64">
        <f t="shared" si="4"/>
        <v>0.06846</v>
      </c>
      <c r="U34" s="147"/>
      <c r="V34" s="77"/>
      <c r="W34" s="77"/>
      <c r="X34" s="77"/>
      <c r="Y34" s="77"/>
    </row>
    <row r="35" spans="1:25" ht="12.75" customHeight="1">
      <c r="A35" s="216"/>
      <c r="B35" s="216"/>
      <c r="C35" s="79" t="s">
        <v>1</v>
      </c>
      <c r="D35" s="245"/>
      <c r="E35" s="258"/>
      <c r="F35" s="59">
        <f t="shared" si="1"/>
        <v>0.9693700000000001</v>
      </c>
      <c r="G35" s="57">
        <f t="shared" si="1"/>
        <v>0.9542</v>
      </c>
      <c r="H35" s="57">
        <f t="shared" si="1"/>
        <v>0.89941</v>
      </c>
      <c r="I35" s="57">
        <f t="shared" si="1"/>
        <v>0.8509</v>
      </c>
      <c r="J35" s="59">
        <f t="shared" si="2"/>
        <v>0.8101200000000001</v>
      </c>
      <c r="K35" s="57">
        <f t="shared" si="2"/>
        <v>0.79495</v>
      </c>
      <c r="L35" s="57">
        <f t="shared" si="2"/>
        <v>0.74016</v>
      </c>
      <c r="M35" s="65">
        <f t="shared" si="2"/>
        <v>0.69165</v>
      </c>
      <c r="N35" s="195">
        <v>0.15925</v>
      </c>
      <c r="O35" s="86">
        <f>O34</f>
        <v>0.00285</v>
      </c>
      <c r="P35" s="86">
        <f>P34</f>
        <v>0.62034</v>
      </c>
      <c r="Q35" s="105">
        <f t="shared" si="4"/>
        <v>0.18693</v>
      </c>
      <c r="R35" s="105">
        <f t="shared" si="4"/>
        <v>0.17176</v>
      </c>
      <c r="S35" s="105">
        <f t="shared" si="4"/>
        <v>0.11697</v>
      </c>
      <c r="T35" s="65">
        <f t="shared" si="4"/>
        <v>0.06846</v>
      </c>
      <c r="U35" s="147"/>
      <c r="V35" s="77"/>
      <c r="W35" s="77"/>
      <c r="X35" s="77"/>
      <c r="Y35" s="77"/>
    </row>
    <row r="36" spans="1:25" ht="12.75" customHeight="1">
      <c r="A36" s="216"/>
      <c r="B36" s="216"/>
      <c r="C36" s="79" t="s">
        <v>2</v>
      </c>
      <c r="D36" s="245"/>
      <c r="E36" s="258"/>
      <c r="F36" s="59">
        <f t="shared" si="1"/>
        <v>1.13209</v>
      </c>
      <c r="G36" s="57">
        <f t="shared" si="1"/>
        <v>1.11692</v>
      </c>
      <c r="H36" s="57">
        <f t="shared" si="1"/>
        <v>1.06213</v>
      </c>
      <c r="I36" s="57">
        <f t="shared" si="1"/>
        <v>1.01362</v>
      </c>
      <c r="J36" s="59">
        <f t="shared" si="2"/>
        <v>0.8101200000000001</v>
      </c>
      <c r="K36" s="57">
        <f t="shared" si="2"/>
        <v>0.79495</v>
      </c>
      <c r="L36" s="57">
        <f t="shared" si="2"/>
        <v>0.74016</v>
      </c>
      <c r="M36" s="65">
        <f t="shared" si="2"/>
        <v>0.69165</v>
      </c>
      <c r="N36" s="195">
        <v>0.32197</v>
      </c>
      <c r="O36" s="86">
        <f>O34</f>
        <v>0.00285</v>
      </c>
      <c r="P36" s="86">
        <f>P34</f>
        <v>0.62034</v>
      </c>
      <c r="Q36" s="105">
        <f t="shared" si="4"/>
        <v>0.18693</v>
      </c>
      <c r="R36" s="105">
        <f t="shared" si="4"/>
        <v>0.17176</v>
      </c>
      <c r="S36" s="105">
        <f t="shared" si="4"/>
        <v>0.11697</v>
      </c>
      <c r="T36" s="65">
        <f t="shared" si="4"/>
        <v>0.06846</v>
      </c>
      <c r="U36" s="147"/>
      <c r="V36" s="77"/>
      <c r="W36" s="77"/>
      <c r="X36" s="77"/>
      <c r="Y36" s="77"/>
    </row>
    <row r="37" spans="1:25" ht="12.75" customHeight="1" thickBot="1">
      <c r="A37" s="216"/>
      <c r="B37" s="217"/>
      <c r="C37" s="80" t="s">
        <v>3</v>
      </c>
      <c r="D37" s="245"/>
      <c r="E37" s="259"/>
      <c r="F37" s="66">
        <f t="shared" si="1"/>
        <v>1.2798</v>
      </c>
      <c r="G37" s="67">
        <f t="shared" si="1"/>
        <v>1.26463</v>
      </c>
      <c r="H37" s="67">
        <f t="shared" si="1"/>
        <v>1.20984</v>
      </c>
      <c r="I37" s="67">
        <f t="shared" si="1"/>
        <v>1.16133</v>
      </c>
      <c r="J37" s="66">
        <f t="shared" si="2"/>
        <v>0.8101200000000001</v>
      </c>
      <c r="K37" s="67">
        <f t="shared" si="2"/>
        <v>0.79495</v>
      </c>
      <c r="L37" s="67">
        <f t="shared" si="2"/>
        <v>0.74016</v>
      </c>
      <c r="M37" s="68">
        <f t="shared" si="2"/>
        <v>0.69165</v>
      </c>
      <c r="N37" s="196">
        <v>0.46968</v>
      </c>
      <c r="O37" s="87">
        <f>O34</f>
        <v>0.00285</v>
      </c>
      <c r="P37" s="87">
        <f>P34</f>
        <v>0.62034</v>
      </c>
      <c r="Q37" s="106">
        <f t="shared" si="4"/>
        <v>0.18693</v>
      </c>
      <c r="R37" s="106">
        <f t="shared" si="4"/>
        <v>0.17176</v>
      </c>
      <c r="S37" s="106">
        <f t="shared" si="4"/>
        <v>0.11697</v>
      </c>
      <c r="T37" s="68">
        <f t="shared" si="4"/>
        <v>0.06846</v>
      </c>
      <c r="U37" s="147"/>
      <c r="V37" s="77"/>
      <c r="W37" s="77"/>
      <c r="X37" s="77"/>
      <c r="Y37" s="77"/>
    </row>
    <row r="38" spans="1:25" ht="12.75" customHeight="1">
      <c r="A38" s="215" t="s">
        <v>18</v>
      </c>
      <c r="B38" s="215" t="s">
        <v>38</v>
      </c>
      <c r="C38" s="78" t="s">
        <v>0</v>
      </c>
      <c r="D38" s="245"/>
      <c r="E38" s="158" t="s">
        <v>41</v>
      </c>
      <c r="F38" s="71">
        <f t="shared" si="1"/>
        <v>338.55555000000004</v>
      </c>
      <c r="G38" s="72">
        <f t="shared" si="1"/>
        <v>332.19392000000005</v>
      </c>
      <c r="H38" s="72">
        <f t="shared" si="1"/>
        <v>309.21528</v>
      </c>
      <c r="I38" s="72">
        <f t="shared" si="1"/>
        <v>288.86905</v>
      </c>
      <c r="J38" s="71">
        <f t="shared" si="2"/>
        <v>338.55555000000004</v>
      </c>
      <c r="K38" s="72">
        <f t="shared" si="2"/>
        <v>332.19392000000005</v>
      </c>
      <c r="L38" s="72">
        <f t="shared" si="2"/>
        <v>309.21528</v>
      </c>
      <c r="M38" s="183">
        <f t="shared" si="2"/>
        <v>288.86905</v>
      </c>
      <c r="N38" s="110">
        <v>0</v>
      </c>
      <c r="O38" s="93">
        <v>0</v>
      </c>
      <c r="P38" s="118">
        <v>260.15946</v>
      </c>
      <c r="Q38" s="107">
        <f t="shared" si="4"/>
        <v>78.39609</v>
      </c>
      <c r="R38" s="107">
        <f t="shared" si="4"/>
        <v>72.03446</v>
      </c>
      <c r="S38" s="107">
        <f t="shared" si="4"/>
        <v>49.05582</v>
      </c>
      <c r="T38" s="70">
        <f t="shared" si="4"/>
        <v>28.70959</v>
      </c>
      <c r="U38" s="147"/>
      <c r="V38" s="77"/>
      <c r="W38" s="77"/>
      <c r="X38" s="77"/>
      <c r="Y38" s="77"/>
    </row>
    <row r="39" spans="1:25" ht="12.75" customHeight="1">
      <c r="A39" s="216"/>
      <c r="B39" s="216"/>
      <c r="C39" s="79" t="s">
        <v>1</v>
      </c>
      <c r="D39" s="245"/>
      <c r="E39" s="152"/>
      <c r="F39" s="73">
        <f t="shared" si="1"/>
        <v>338.55555000000004</v>
      </c>
      <c r="G39" s="74">
        <f t="shared" si="1"/>
        <v>332.19392000000005</v>
      </c>
      <c r="H39" s="74">
        <f t="shared" si="1"/>
        <v>309.21528</v>
      </c>
      <c r="I39" s="74">
        <f t="shared" si="1"/>
        <v>288.86905</v>
      </c>
      <c r="J39" s="73">
        <f t="shared" si="2"/>
        <v>338.55555000000004</v>
      </c>
      <c r="K39" s="74">
        <f t="shared" si="2"/>
        <v>332.19392000000005</v>
      </c>
      <c r="L39" s="74">
        <f t="shared" si="2"/>
        <v>309.21528</v>
      </c>
      <c r="M39" s="184">
        <f t="shared" si="2"/>
        <v>288.86905</v>
      </c>
      <c r="N39" s="111">
        <v>0</v>
      </c>
      <c r="O39" s="94">
        <v>0</v>
      </c>
      <c r="P39" s="102">
        <f aca="true" t="shared" si="5" ref="P39:P45">P$38</f>
        <v>260.15946</v>
      </c>
      <c r="Q39" s="108">
        <f t="shared" si="4"/>
        <v>78.39609</v>
      </c>
      <c r="R39" s="108">
        <f t="shared" si="4"/>
        <v>72.03446</v>
      </c>
      <c r="S39" s="108">
        <f t="shared" si="4"/>
        <v>49.05582</v>
      </c>
      <c r="T39" s="17">
        <f t="shared" si="4"/>
        <v>28.70959</v>
      </c>
      <c r="U39" s="147"/>
      <c r="V39" s="77"/>
      <c r="W39" s="77"/>
      <c r="X39" s="77"/>
      <c r="Y39" s="77"/>
    </row>
    <row r="40" spans="1:25" ht="12.75" customHeight="1">
      <c r="A40" s="216"/>
      <c r="B40" s="216"/>
      <c r="C40" s="79" t="s">
        <v>2</v>
      </c>
      <c r="D40" s="245"/>
      <c r="E40" s="152"/>
      <c r="F40" s="73">
        <f t="shared" si="1"/>
        <v>338.55555000000004</v>
      </c>
      <c r="G40" s="74">
        <f t="shared" si="1"/>
        <v>332.19392000000005</v>
      </c>
      <c r="H40" s="74">
        <f t="shared" si="1"/>
        <v>309.21528</v>
      </c>
      <c r="I40" s="74">
        <f t="shared" si="1"/>
        <v>288.86905</v>
      </c>
      <c r="J40" s="73">
        <f t="shared" si="2"/>
        <v>338.55555000000004</v>
      </c>
      <c r="K40" s="74">
        <f t="shared" si="2"/>
        <v>332.19392000000005</v>
      </c>
      <c r="L40" s="74">
        <f t="shared" si="2"/>
        <v>309.21528</v>
      </c>
      <c r="M40" s="184">
        <f t="shared" si="2"/>
        <v>288.86905</v>
      </c>
      <c r="N40" s="111">
        <v>0</v>
      </c>
      <c r="O40" s="94">
        <v>0</v>
      </c>
      <c r="P40" s="102">
        <f t="shared" si="5"/>
        <v>260.15946</v>
      </c>
      <c r="Q40" s="108">
        <f t="shared" si="4"/>
        <v>78.39609</v>
      </c>
      <c r="R40" s="108">
        <f t="shared" si="4"/>
        <v>72.03446</v>
      </c>
      <c r="S40" s="108">
        <f t="shared" si="4"/>
        <v>49.05582</v>
      </c>
      <c r="T40" s="17">
        <f t="shared" si="4"/>
        <v>28.70959</v>
      </c>
      <c r="U40" s="147"/>
      <c r="V40" s="77"/>
      <c r="W40" s="77"/>
      <c r="X40" s="77"/>
      <c r="Y40" s="77"/>
    </row>
    <row r="41" spans="1:25" ht="12.75" customHeight="1" thickBot="1">
      <c r="A41" s="216"/>
      <c r="B41" s="217"/>
      <c r="C41" s="80" t="s">
        <v>3</v>
      </c>
      <c r="D41" s="245"/>
      <c r="E41" s="152"/>
      <c r="F41" s="75">
        <f t="shared" si="1"/>
        <v>338.55555000000004</v>
      </c>
      <c r="G41" s="45">
        <f t="shared" si="1"/>
        <v>332.19392000000005</v>
      </c>
      <c r="H41" s="45">
        <f t="shared" si="1"/>
        <v>309.21528</v>
      </c>
      <c r="I41" s="45">
        <f t="shared" si="1"/>
        <v>288.86905</v>
      </c>
      <c r="J41" s="75">
        <f t="shared" si="2"/>
        <v>338.55555000000004</v>
      </c>
      <c r="K41" s="45">
        <f t="shared" si="2"/>
        <v>332.19392000000005</v>
      </c>
      <c r="L41" s="45">
        <f t="shared" si="2"/>
        <v>309.21528</v>
      </c>
      <c r="M41" s="185">
        <f t="shared" si="2"/>
        <v>288.86905</v>
      </c>
      <c r="N41" s="112">
        <v>0</v>
      </c>
      <c r="O41" s="95">
        <v>0</v>
      </c>
      <c r="P41" s="103">
        <f t="shared" si="5"/>
        <v>260.15946</v>
      </c>
      <c r="Q41" s="109">
        <f t="shared" si="4"/>
        <v>78.39609</v>
      </c>
      <c r="R41" s="109">
        <f t="shared" si="4"/>
        <v>72.03446</v>
      </c>
      <c r="S41" s="109">
        <f t="shared" si="4"/>
        <v>49.05582</v>
      </c>
      <c r="T41" s="18">
        <f t="shared" si="4"/>
        <v>28.70959</v>
      </c>
      <c r="U41" s="147"/>
      <c r="V41" s="77"/>
      <c r="W41" s="77"/>
      <c r="X41" s="77"/>
      <c r="Y41" s="77"/>
    </row>
    <row r="42" spans="1:25" ht="12.75" customHeight="1">
      <c r="A42" s="216"/>
      <c r="B42" s="215" t="s">
        <v>39</v>
      </c>
      <c r="C42" s="81" t="s">
        <v>0</v>
      </c>
      <c r="D42" s="245"/>
      <c r="E42" s="152"/>
      <c r="F42" s="71">
        <f t="shared" si="1"/>
        <v>1291.57555</v>
      </c>
      <c r="G42" s="72">
        <f t="shared" si="1"/>
        <v>1285.2139200000001</v>
      </c>
      <c r="H42" s="72">
        <f t="shared" si="1"/>
        <v>1262.23528</v>
      </c>
      <c r="I42" s="72">
        <f t="shared" si="1"/>
        <v>1241.88905</v>
      </c>
      <c r="J42" s="71">
        <f t="shared" si="2"/>
        <v>338.55555000000004</v>
      </c>
      <c r="K42" s="72">
        <f t="shared" si="2"/>
        <v>332.19392000000005</v>
      </c>
      <c r="L42" s="72">
        <f t="shared" si="2"/>
        <v>309.21528</v>
      </c>
      <c r="M42" s="183">
        <f t="shared" si="2"/>
        <v>288.86905</v>
      </c>
      <c r="N42" s="197">
        <v>953.02</v>
      </c>
      <c r="O42" s="93">
        <v>0</v>
      </c>
      <c r="P42" s="101">
        <f t="shared" si="5"/>
        <v>260.15946</v>
      </c>
      <c r="Q42" s="107">
        <f t="shared" si="4"/>
        <v>78.39609</v>
      </c>
      <c r="R42" s="107">
        <f t="shared" si="4"/>
        <v>72.03446</v>
      </c>
      <c r="S42" s="107">
        <f t="shared" si="4"/>
        <v>49.05582</v>
      </c>
      <c r="T42" s="70">
        <f t="shared" si="4"/>
        <v>28.70959</v>
      </c>
      <c r="U42" s="147"/>
      <c r="V42" s="77"/>
      <c r="W42" s="77"/>
      <c r="X42" s="77"/>
      <c r="Y42" s="77"/>
    </row>
    <row r="43" spans="1:25" ht="12.75" customHeight="1">
      <c r="A43" s="216"/>
      <c r="B43" s="216"/>
      <c r="C43" s="82" t="s">
        <v>1</v>
      </c>
      <c r="D43" s="245"/>
      <c r="E43" s="152"/>
      <c r="F43" s="73">
        <f t="shared" si="1"/>
        <v>1461.92055</v>
      </c>
      <c r="G43" s="74">
        <f t="shared" si="1"/>
        <v>1455.5589200000002</v>
      </c>
      <c r="H43" s="74">
        <f t="shared" si="1"/>
        <v>1432.5802800000001</v>
      </c>
      <c r="I43" s="74">
        <f t="shared" si="1"/>
        <v>1412.23405</v>
      </c>
      <c r="J43" s="73">
        <f t="shared" si="2"/>
        <v>338.55555000000004</v>
      </c>
      <c r="K43" s="74">
        <f t="shared" si="2"/>
        <v>332.19392000000005</v>
      </c>
      <c r="L43" s="74">
        <f t="shared" si="2"/>
        <v>309.21528</v>
      </c>
      <c r="M43" s="184">
        <f t="shared" si="2"/>
        <v>288.86905</v>
      </c>
      <c r="N43" s="198">
        <v>1123.365</v>
      </c>
      <c r="O43" s="94">
        <v>0</v>
      </c>
      <c r="P43" s="102">
        <f t="shared" si="5"/>
        <v>260.15946</v>
      </c>
      <c r="Q43" s="108">
        <f t="shared" si="4"/>
        <v>78.39609</v>
      </c>
      <c r="R43" s="108">
        <f t="shared" si="4"/>
        <v>72.03446</v>
      </c>
      <c r="S43" s="108">
        <f t="shared" si="4"/>
        <v>49.05582</v>
      </c>
      <c r="T43" s="17">
        <f t="shared" si="4"/>
        <v>28.70959</v>
      </c>
      <c r="U43" s="147"/>
      <c r="V43" s="77"/>
      <c r="W43" s="77"/>
      <c r="X43" s="77"/>
      <c r="Y43" s="77"/>
    </row>
    <row r="44" spans="1:25" ht="12.75" customHeight="1">
      <c r="A44" s="216"/>
      <c r="B44" s="216"/>
      <c r="C44" s="82" t="s">
        <v>2</v>
      </c>
      <c r="D44" s="245"/>
      <c r="E44" s="152"/>
      <c r="F44" s="73">
        <f t="shared" si="1"/>
        <v>1615.50255</v>
      </c>
      <c r="G44" s="74">
        <f t="shared" si="1"/>
        <v>1609.14092</v>
      </c>
      <c r="H44" s="74">
        <f t="shared" si="1"/>
        <v>1586.16228</v>
      </c>
      <c r="I44" s="74">
        <f t="shared" si="1"/>
        <v>1565.81605</v>
      </c>
      <c r="J44" s="73">
        <f t="shared" si="2"/>
        <v>338.55555000000004</v>
      </c>
      <c r="K44" s="74">
        <f t="shared" si="2"/>
        <v>332.19392000000005</v>
      </c>
      <c r="L44" s="74">
        <f t="shared" si="2"/>
        <v>309.21528</v>
      </c>
      <c r="M44" s="184">
        <f t="shared" si="2"/>
        <v>288.86905</v>
      </c>
      <c r="N44" s="198">
        <v>1276.947</v>
      </c>
      <c r="O44" s="94">
        <v>0</v>
      </c>
      <c r="P44" s="102">
        <f t="shared" si="5"/>
        <v>260.15946</v>
      </c>
      <c r="Q44" s="108">
        <f t="shared" si="4"/>
        <v>78.39609</v>
      </c>
      <c r="R44" s="108">
        <f t="shared" si="4"/>
        <v>72.03446</v>
      </c>
      <c r="S44" s="108">
        <f t="shared" si="4"/>
        <v>49.05582</v>
      </c>
      <c r="T44" s="17">
        <f t="shared" si="4"/>
        <v>28.70959</v>
      </c>
      <c r="U44" s="147"/>
      <c r="V44" s="77"/>
      <c r="W44" s="77"/>
      <c r="X44" s="77"/>
      <c r="Y44" s="77"/>
    </row>
    <row r="45" spans="1:25" ht="12.75" customHeight="1" thickBot="1">
      <c r="A45" s="216"/>
      <c r="B45" s="216"/>
      <c r="C45" s="82" t="s">
        <v>3</v>
      </c>
      <c r="D45" s="245"/>
      <c r="E45" s="152"/>
      <c r="F45" s="73">
        <f t="shared" si="1"/>
        <v>1372.92255</v>
      </c>
      <c r="G45" s="74">
        <f t="shared" si="1"/>
        <v>1366.5609200000001</v>
      </c>
      <c r="H45" s="74">
        <f t="shared" si="1"/>
        <v>1343.58228</v>
      </c>
      <c r="I45" s="74">
        <f t="shared" si="1"/>
        <v>1323.23605</v>
      </c>
      <c r="J45" s="75">
        <f t="shared" si="2"/>
        <v>338.55555000000004</v>
      </c>
      <c r="K45" s="45">
        <f t="shared" si="2"/>
        <v>332.19392000000005</v>
      </c>
      <c r="L45" s="45">
        <f t="shared" si="2"/>
        <v>309.21528</v>
      </c>
      <c r="M45" s="185">
        <f t="shared" si="2"/>
        <v>288.86905</v>
      </c>
      <c r="N45" s="198">
        <v>1034.367</v>
      </c>
      <c r="O45" s="94">
        <v>0</v>
      </c>
      <c r="P45" s="102">
        <f t="shared" si="5"/>
        <v>260.15946</v>
      </c>
      <c r="Q45" s="108">
        <f t="shared" si="4"/>
        <v>78.39609</v>
      </c>
      <c r="R45" s="108">
        <f t="shared" si="4"/>
        <v>72.03446</v>
      </c>
      <c r="S45" s="108">
        <f t="shared" si="4"/>
        <v>49.05582</v>
      </c>
      <c r="T45" s="17">
        <f t="shared" si="4"/>
        <v>28.70959</v>
      </c>
      <c r="U45" s="147"/>
      <c r="V45" s="77"/>
      <c r="W45" s="77"/>
      <c r="X45" s="77"/>
      <c r="Y45" s="77"/>
    </row>
    <row r="46" spans="1:25" ht="12.75" customHeight="1" thickBot="1">
      <c r="A46" s="242" t="s">
        <v>42</v>
      </c>
      <c r="B46" s="243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147"/>
      <c r="V46" s="77"/>
      <c r="W46" s="77"/>
      <c r="X46" s="77"/>
      <c r="Y46" s="77"/>
    </row>
    <row r="47" spans="1:25" ht="12.75" customHeight="1">
      <c r="A47" s="215" t="s">
        <v>17</v>
      </c>
      <c r="B47" s="215" t="s">
        <v>39</v>
      </c>
      <c r="C47" s="46" t="s">
        <v>0</v>
      </c>
      <c r="D47" s="244" t="s">
        <v>36</v>
      </c>
      <c r="E47" s="247" t="s">
        <v>48</v>
      </c>
      <c r="F47" s="56">
        <f aca="true" t="shared" si="6" ref="F47:I54">$N47+$O47+$P47+Q47</f>
        <v>3.32602</v>
      </c>
      <c r="G47" s="58">
        <f t="shared" si="6"/>
        <v>3.3108500000000003</v>
      </c>
      <c r="H47" s="58">
        <f t="shared" si="6"/>
        <v>3.25606</v>
      </c>
      <c r="I47" s="58">
        <f t="shared" si="6"/>
        <v>3.2075500000000003</v>
      </c>
      <c r="J47" s="56">
        <f aca="true" t="shared" si="7" ref="J47:M54">$O47+$P47+Q47</f>
        <v>0.8101200000000001</v>
      </c>
      <c r="K47" s="58">
        <f t="shared" si="7"/>
        <v>0.79495</v>
      </c>
      <c r="L47" s="58">
        <f t="shared" si="7"/>
        <v>0.74016</v>
      </c>
      <c r="M47" s="176">
        <f t="shared" si="7"/>
        <v>0.69165</v>
      </c>
      <c r="N47" s="189">
        <f>VLOOKUP("Кабардино-Балкарская Республика",'[1]6.51 (013) публ ФСК'!$A$5:$E$82,5,FALSE)/1000</f>
        <v>2.5159000000000002</v>
      </c>
      <c r="O47" s="96">
        <f>O10</f>
        <v>0.00285</v>
      </c>
      <c r="P47" s="159">
        <f>P34</f>
        <v>0.62034</v>
      </c>
      <c r="Q47" s="58">
        <f>ROUND(Q$5*Q$6*$P47/100,5)</f>
        <v>0.18693</v>
      </c>
      <c r="R47" s="104">
        <f aca="true" t="shared" si="8" ref="Q47:T54">ROUND(R$5*R$6*$P47/100,5)</f>
        <v>0.17176</v>
      </c>
      <c r="S47" s="104">
        <f t="shared" si="8"/>
        <v>0.11697</v>
      </c>
      <c r="T47" s="64">
        <f t="shared" si="8"/>
        <v>0.06846</v>
      </c>
      <c r="U47" s="147"/>
      <c r="V47" s="77"/>
      <c r="W47" s="77"/>
      <c r="X47" s="77"/>
      <c r="Y47" s="77"/>
    </row>
    <row r="48" spans="1:25" ht="12.75" customHeight="1">
      <c r="A48" s="216"/>
      <c r="B48" s="216"/>
      <c r="C48" s="31" t="s">
        <v>1</v>
      </c>
      <c r="D48" s="245"/>
      <c r="E48" s="248"/>
      <c r="F48" s="59">
        <f t="shared" si="6"/>
        <v>3.32602</v>
      </c>
      <c r="G48" s="57">
        <f t="shared" si="6"/>
        <v>3.3108500000000003</v>
      </c>
      <c r="H48" s="57">
        <f t="shared" si="6"/>
        <v>3.25606</v>
      </c>
      <c r="I48" s="57">
        <f t="shared" si="6"/>
        <v>3.2075500000000003</v>
      </c>
      <c r="J48" s="59">
        <f t="shared" si="7"/>
        <v>0.8101200000000001</v>
      </c>
      <c r="K48" s="57">
        <f t="shared" si="7"/>
        <v>0.79495</v>
      </c>
      <c r="L48" s="57">
        <f t="shared" si="7"/>
        <v>0.74016</v>
      </c>
      <c r="M48" s="177">
        <f t="shared" si="7"/>
        <v>0.69165</v>
      </c>
      <c r="N48" s="160">
        <f>N$47</f>
        <v>2.5159000000000002</v>
      </c>
      <c r="O48" s="86">
        <f>O47</f>
        <v>0.00285</v>
      </c>
      <c r="P48" s="161">
        <f>P47</f>
        <v>0.62034</v>
      </c>
      <c r="Q48" s="57">
        <f t="shared" si="8"/>
        <v>0.18693</v>
      </c>
      <c r="R48" s="105">
        <f t="shared" si="8"/>
        <v>0.17176</v>
      </c>
      <c r="S48" s="105">
        <f t="shared" si="8"/>
        <v>0.11697</v>
      </c>
      <c r="T48" s="65">
        <f t="shared" si="8"/>
        <v>0.06846</v>
      </c>
      <c r="U48" s="147"/>
      <c r="V48" s="77"/>
      <c r="W48" s="77"/>
      <c r="X48" s="77"/>
      <c r="Y48" s="77"/>
    </row>
    <row r="49" spans="1:25" ht="12.75" customHeight="1">
      <c r="A49" s="216"/>
      <c r="B49" s="216"/>
      <c r="C49" s="31" t="s">
        <v>2</v>
      </c>
      <c r="D49" s="245"/>
      <c r="E49" s="248"/>
      <c r="F49" s="59">
        <f t="shared" si="6"/>
        <v>3.32602</v>
      </c>
      <c r="G49" s="57">
        <f t="shared" si="6"/>
        <v>3.3108500000000003</v>
      </c>
      <c r="H49" s="57">
        <f t="shared" si="6"/>
        <v>3.25606</v>
      </c>
      <c r="I49" s="57">
        <f t="shared" si="6"/>
        <v>3.2075500000000003</v>
      </c>
      <c r="J49" s="59">
        <f t="shared" si="7"/>
        <v>0.8101200000000001</v>
      </c>
      <c r="K49" s="57">
        <f t="shared" si="7"/>
        <v>0.79495</v>
      </c>
      <c r="L49" s="57">
        <f t="shared" si="7"/>
        <v>0.74016</v>
      </c>
      <c r="M49" s="177">
        <f t="shared" si="7"/>
        <v>0.69165</v>
      </c>
      <c r="N49" s="160">
        <f>N$47</f>
        <v>2.5159000000000002</v>
      </c>
      <c r="O49" s="86">
        <f>O47</f>
        <v>0.00285</v>
      </c>
      <c r="P49" s="161">
        <f>P47</f>
        <v>0.62034</v>
      </c>
      <c r="Q49" s="57">
        <f t="shared" si="8"/>
        <v>0.18693</v>
      </c>
      <c r="R49" s="105">
        <f t="shared" si="8"/>
        <v>0.17176</v>
      </c>
      <c r="S49" s="105">
        <f t="shared" si="8"/>
        <v>0.11697</v>
      </c>
      <c r="T49" s="65">
        <f t="shared" si="8"/>
        <v>0.06846</v>
      </c>
      <c r="U49" s="147"/>
      <c r="V49" s="77"/>
      <c r="W49" s="77"/>
      <c r="X49" s="77"/>
      <c r="Y49" s="77"/>
    </row>
    <row r="50" spans="1:25" ht="12.75" customHeight="1" thickBot="1">
      <c r="A50" s="260"/>
      <c r="B50" s="216"/>
      <c r="C50" s="47" t="s">
        <v>3</v>
      </c>
      <c r="D50" s="246"/>
      <c r="E50" s="248"/>
      <c r="F50" s="66">
        <f t="shared" si="6"/>
        <v>3.32602</v>
      </c>
      <c r="G50" s="67">
        <f t="shared" si="6"/>
        <v>3.3108500000000003</v>
      </c>
      <c r="H50" s="67">
        <f t="shared" si="6"/>
        <v>3.25606</v>
      </c>
      <c r="I50" s="67">
        <f t="shared" si="6"/>
        <v>3.2075500000000003</v>
      </c>
      <c r="J50" s="66">
        <f t="shared" si="7"/>
        <v>0.8101200000000001</v>
      </c>
      <c r="K50" s="67">
        <f t="shared" si="7"/>
        <v>0.79495</v>
      </c>
      <c r="L50" s="67">
        <f t="shared" si="7"/>
        <v>0.74016</v>
      </c>
      <c r="M50" s="178">
        <f t="shared" si="7"/>
        <v>0.69165</v>
      </c>
      <c r="N50" s="162">
        <f>N$47</f>
        <v>2.5159000000000002</v>
      </c>
      <c r="O50" s="87">
        <f>O47</f>
        <v>0.00285</v>
      </c>
      <c r="P50" s="163">
        <f>P47</f>
        <v>0.62034</v>
      </c>
      <c r="Q50" s="67">
        <f t="shared" si="8"/>
        <v>0.18693</v>
      </c>
      <c r="R50" s="106">
        <f t="shared" si="8"/>
        <v>0.17176</v>
      </c>
      <c r="S50" s="106">
        <f t="shared" si="8"/>
        <v>0.11697</v>
      </c>
      <c r="T50" s="68">
        <f t="shared" si="8"/>
        <v>0.06846</v>
      </c>
      <c r="U50" s="147"/>
      <c r="V50" s="77"/>
      <c r="W50" s="77"/>
      <c r="X50" s="77"/>
      <c r="Y50" s="77"/>
    </row>
    <row r="51" spans="1:25" ht="12.75" customHeight="1">
      <c r="A51" s="261" t="s">
        <v>18</v>
      </c>
      <c r="B51" s="216"/>
      <c r="C51" s="78" t="s">
        <v>0</v>
      </c>
      <c r="D51" s="244" t="s">
        <v>36</v>
      </c>
      <c r="E51" s="258" t="s">
        <v>41</v>
      </c>
      <c r="F51" s="71">
        <f t="shared" si="6"/>
        <v>399.69337</v>
      </c>
      <c r="G51" s="72">
        <f t="shared" si="6"/>
        <v>393.33173999999997</v>
      </c>
      <c r="H51" s="72">
        <f t="shared" si="6"/>
        <v>370.3531</v>
      </c>
      <c r="I51" s="72">
        <f t="shared" si="6"/>
        <v>350.00687</v>
      </c>
      <c r="J51" s="71">
        <f t="shared" si="7"/>
        <v>338.55555000000004</v>
      </c>
      <c r="K51" s="72">
        <f t="shared" si="7"/>
        <v>332.19392000000005</v>
      </c>
      <c r="L51" s="72">
        <f t="shared" si="7"/>
        <v>309.21528</v>
      </c>
      <c r="M51" s="72">
        <f t="shared" si="7"/>
        <v>288.86905</v>
      </c>
      <c r="N51" s="188">
        <v>61.13782</v>
      </c>
      <c r="O51" s="93">
        <v>0</v>
      </c>
      <c r="P51" s="164">
        <f>P38</f>
        <v>260.15946</v>
      </c>
      <c r="Q51" s="167">
        <f>ROUND(Q$5*Q$6*$P51/100,5)</f>
        <v>78.39609</v>
      </c>
      <c r="R51" s="168">
        <f t="shared" si="8"/>
        <v>72.03446</v>
      </c>
      <c r="S51" s="168">
        <f t="shared" si="8"/>
        <v>49.05582</v>
      </c>
      <c r="T51" s="169">
        <f t="shared" si="8"/>
        <v>28.70959</v>
      </c>
      <c r="U51" s="147"/>
      <c r="V51" s="77"/>
      <c r="W51" s="77"/>
      <c r="X51" s="77"/>
      <c r="Y51" s="77"/>
    </row>
    <row r="52" spans="1:25" ht="12.75" customHeight="1">
      <c r="A52" s="216"/>
      <c r="B52" s="216"/>
      <c r="C52" s="79" t="s">
        <v>1</v>
      </c>
      <c r="D52" s="245"/>
      <c r="E52" s="258"/>
      <c r="F52" s="73">
        <f t="shared" si="6"/>
        <v>399.69337</v>
      </c>
      <c r="G52" s="74">
        <f t="shared" si="6"/>
        <v>393.33173999999997</v>
      </c>
      <c r="H52" s="74">
        <f t="shared" si="6"/>
        <v>370.3531</v>
      </c>
      <c r="I52" s="74">
        <f t="shared" si="6"/>
        <v>350.00687</v>
      </c>
      <c r="J52" s="73">
        <f t="shared" si="7"/>
        <v>338.55555000000004</v>
      </c>
      <c r="K52" s="74">
        <f t="shared" si="7"/>
        <v>332.19392000000005</v>
      </c>
      <c r="L52" s="74">
        <f t="shared" si="7"/>
        <v>309.21528</v>
      </c>
      <c r="M52" s="74">
        <f t="shared" si="7"/>
        <v>288.86905</v>
      </c>
      <c r="N52" s="179">
        <f>N51</f>
        <v>61.13782</v>
      </c>
      <c r="O52" s="94">
        <v>0</v>
      </c>
      <c r="P52" s="165">
        <f>P$51</f>
        <v>260.15946</v>
      </c>
      <c r="Q52" s="170">
        <f>ROUND(Q$5*Q$6*$P52/100,5)</f>
        <v>78.39609</v>
      </c>
      <c r="R52" s="171">
        <f t="shared" si="8"/>
        <v>72.03446</v>
      </c>
      <c r="S52" s="171">
        <f t="shared" si="8"/>
        <v>49.05582</v>
      </c>
      <c r="T52" s="172">
        <f t="shared" si="8"/>
        <v>28.70959</v>
      </c>
      <c r="U52" s="147"/>
      <c r="V52" s="77"/>
      <c r="W52" s="77"/>
      <c r="X52" s="77"/>
      <c r="Y52" s="77"/>
    </row>
    <row r="53" spans="1:25" ht="12.75" customHeight="1">
      <c r="A53" s="216"/>
      <c r="B53" s="216"/>
      <c r="C53" s="79" t="s">
        <v>2</v>
      </c>
      <c r="D53" s="245"/>
      <c r="E53" s="258"/>
      <c r="F53" s="73">
        <f t="shared" si="6"/>
        <v>399.69337</v>
      </c>
      <c r="G53" s="74">
        <f t="shared" si="6"/>
        <v>393.33173999999997</v>
      </c>
      <c r="H53" s="74">
        <f t="shared" si="6"/>
        <v>370.3531</v>
      </c>
      <c r="I53" s="74">
        <f t="shared" si="6"/>
        <v>350.00687</v>
      </c>
      <c r="J53" s="73">
        <f t="shared" si="7"/>
        <v>338.55555000000004</v>
      </c>
      <c r="K53" s="74">
        <f t="shared" si="7"/>
        <v>332.19392000000005</v>
      </c>
      <c r="L53" s="74">
        <f t="shared" si="7"/>
        <v>309.21528</v>
      </c>
      <c r="M53" s="74">
        <f t="shared" si="7"/>
        <v>288.86905</v>
      </c>
      <c r="N53" s="179">
        <f>N51</f>
        <v>61.13782</v>
      </c>
      <c r="O53" s="94">
        <v>0</v>
      </c>
      <c r="P53" s="165">
        <f>P$51</f>
        <v>260.15946</v>
      </c>
      <c r="Q53" s="170">
        <f>ROUND(Q$5*Q$6*$P53/100,5)</f>
        <v>78.39609</v>
      </c>
      <c r="R53" s="171">
        <f t="shared" si="8"/>
        <v>72.03446</v>
      </c>
      <c r="S53" s="171">
        <f t="shared" si="8"/>
        <v>49.05582</v>
      </c>
      <c r="T53" s="172">
        <f t="shared" si="8"/>
        <v>28.70959</v>
      </c>
      <c r="U53" s="147"/>
      <c r="V53" s="77"/>
      <c r="W53" s="77"/>
      <c r="X53" s="77"/>
      <c r="Y53" s="77"/>
    </row>
    <row r="54" spans="1:25" ht="12.75" customHeight="1" thickBot="1">
      <c r="A54" s="217"/>
      <c r="B54" s="217"/>
      <c r="C54" s="80" t="s">
        <v>3</v>
      </c>
      <c r="D54" s="246"/>
      <c r="E54" s="259"/>
      <c r="F54" s="75">
        <f t="shared" si="6"/>
        <v>399.69337</v>
      </c>
      <c r="G54" s="45">
        <f t="shared" si="6"/>
        <v>393.33173999999997</v>
      </c>
      <c r="H54" s="45">
        <f t="shared" si="6"/>
        <v>370.3531</v>
      </c>
      <c r="I54" s="45">
        <f t="shared" si="6"/>
        <v>350.00687</v>
      </c>
      <c r="J54" s="75">
        <f t="shared" si="7"/>
        <v>338.55555000000004</v>
      </c>
      <c r="K54" s="45">
        <f t="shared" si="7"/>
        <v>332.19392000000005</v>
      </c>
      <c r="L54" s="45">
        <f t="shared" si="7"/>
        <v>309.21528</v>
      </c>
      <c r="M54" s="45">
        <f t="shared" si="7"/>
        <v>288.86905</v>
      </c>
      <c r="N54" s="180">
        <f>N51</f>
        <v>61.13782</v>
      </c>
      <c r="O54" s="95">
        <v>0</v>
      </c>
      <c r="P54" s="166">
        <f>P$51</f>
        <v>260.15946</v>
      </c>
      <c r="Q54" s="173">
        <f>ROUND(Q$5*Q$6*$P54/100,5)</f>
        <v>78.39609</v>
      </c>
      <c r="R54" s="174">
        <f t="shared" si="8"/>
        <v>72.03446</v>
      </c>
      <c r="S54" s="174">
        <f t="shared" si="8"/>
        <v>49.05582</v>
      </c>
      <c r="T54" s="175">
        <f t="shared" si="8"/>
        <v>28.70959</v>
      </c>
      <c r="U54" s="147"/>
      <c r="V54" s="77"/>
      <c r="W54" s="77"/>
      <c r="X54" s="77"/>
      <c r="Y54" s="77"/>
    </row>
    <row r="55" spans="1:20" ht="13.5" thickBot="1">
      <c r="A55" s="262" t="s">
        <v>8</v>
      </c>
      <c r="B55" s="263"/>
      <c r="C55" s="263"/>
      <c r="D55" s="263"/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</row>
    <row r="56" spans="1:21" ht="28.5" customHeight="1">
      <c r="A56" s="264" t="s">
        <v>9</v>
      </c>
      <c r="B56" s="265"/>
      <c r="C56" s="10" t="s">
        <v>3</v>
      </c>
      <c r="D56" s="10"/>
      <c r="E56" s="266" t="s">
        <v>15</v>
      </c>
      <c r="F56" s="268">
        <f>ROUND(F57/1.18,5)</f>
        <v>2.94068</v>
      </c>
      <c r="G56" s="269"/>
      <c r="H56" s="269"/>
      <c r="I56" s="270"/>
      <c r="J56" s="271" t="s">
        <v>40</v>
      </c>
      <c r="K56" s="272"/>
      <c r="L56" s="272"/>
      <c r="M56" s="273"/>
      <c r="N56" s="199">
        <v>2.026</v>
      </c>
      <c r="O56" s="200">
        <f>(1.639+1.11+0.318)/1000</f>
        <v>0.0030670000000000003</v>
      </c>
      <c r="P56" s="201">
        <f>F56-N56-O56-Q56</f>
        <v>0.7166130000000002</v>
      </c>
      <c r="Q56" s="274">
        <v>0.195</v>
      </c>
      <c r="R56" s="274"/>
      <c r="S56" s="274"/>
      <c r="T56" s="274"/>
      <c r="U56" s="17"/>
    </row>
    <row r="57" spans="1:21" ht="13.5" thickBot="1">
      <c r="A57" s="275" t="s">
        <v>16</v>
      </c>
      <c r="B57" s="276"/>
      <c r="C57" s="9" t="s">
        <v>12</v>
      </c>
      <c r="D57" s="9"/>
      <c r="E57" s="267"/>
      <c r="F57" s="277">
        <v>3.47</v>
      </c>
      <c r="G57" s="278"/>
      <c r="H57" s="278"/>
      <c r="I57" s="279"/>
      <c r="J57" s="202" t="s">
        <v>40</v>
      </c>
      <c r="K57" s="203"/>
      <c r="L57" s="203"/>
      <c r="M57" s="204"/>
      <c r="N57" s="205">
        <f>ROUND(N56*1.18,5)</f>
        <v>2.39068</v>
      </c>
      <c r="O57" s="206">
        <f>ROUND(O56*1.18,5)</f>
        <v>0.00362</v>
      </c>
      <c r="P57" s="207">
        <f>F57-N57-O57-Q57</f>
        <v>0.8456000000000001</v>
      </c>
      <c r="Q57" s="280">
        <f>ROUND(Q56*1.18,5)</f>
        <v>0.2301</v>
      </c>
      <c r="R57" s="280">
        <f>ROUND(R56*1.18,5)</f>
        <v>0</v>
      </c>
      <c r="S57" s="280">
        <f>ROUND(S56*1.18,5)</f>
        <v>0</v>
      </c>
      <c r="T57" s="280">
        <f>ROUND(T56*1.18,5)</f>
        <v>0</v>
      </c>
      <c r="U57" s="148"/>
    </row>
    <row r="58" spans="1:21" ht="24.75" customHeight="1">
      <c r="A58" s="281" t="s">
        <v>10</v>
      </c>
      <c r="B58" s="282"/>
      <c r="C58" s="10" t="s">
        <v>3</v>
      </c>
      <c r="D58" s="10"/>
      <c r="E58" s="283" t="s">
        <v>15</v>
      </c>
      <c r="F58" s="285">
        <f>ROUND(F59/1.18,5)</f>
        <v>2.05932</v>
      </c>
      <c r="G58" s="286"/>
      <c r="H58" s="286"/>
      <c r="I58" s="287"/>
      <c r="J58" s="288" t="s">
        <v>40</v>
      </c>
      <c r="K58" s="289"/>
      <c r="L58" s="289"/>
      <c r="M58" s="290"/>
      <c r="N58" s="199">
        <v>1.144</v>
      </c>
      <c r="O58" s="3">
        <f>O56</f>
        <v>0.0030670000000000003</v>
      </c>
      <c r="P58" s="72">
        <f>F58-N58-O58-Q58</f>
        <v>0.7172530000000001</v>
      </c>
      <c r="Q58" s="291">
        <f>Q56</f>
        <v>0.195</v>
      </c>
      <c r="R58" s="291"/>
      <c r="S58" s="291"/>
      <c r="T58" s="291"/>
      <c r="U58" s="17"/>
    </row>
    <row r="59" spans="1:21" ht="15" customHeight="1" thickBot="1">
      <c r="A59" s="292" t="s">
        <v>16</v>
      </c>
      <c r="B59" s="293"/>
      <c r="C59" s="11" t="s">
        <v>12</v>
      </c>
      <c r="D59" s="11"/>
      <c r="E59" s="284"/>
      <c r="F59" s="294">
        <v>2.43</v>
      </c>
      <c r="G59" s="295"/>
      <c r="H59" s="295"/>
      <c r="I59" s="296"/>
      <c r="J59" s="297" t="s">
        <v>40</v>
      </c>
      <c r="K59" s="298"/>
      <c r="L59" s="298"/>
      <c r="M59" s="299"/>
      <c r="N59" s="205">
        <f>ROUND(N58*1.18,5)</f>
        <v>1.34992</v>
      </c>
      <c r="O59" s="2">
        <f>ROUND(O58*1.18,5)</f>
        <v>0.00362</v>
      </c>
      <c r="P59" s="85">
        <f>F59-N59-O59-Q59</f>
        <v>0.8463600000000002</v>
      </c>
      <c r="Q59" s="300">
        <f>ROUND(Q58*1.18,5)</f>
        <v>0.2301</v>
      </c>
      <c r="R59" s="300">
        <f>ROUND(R58*1.18,5)</f>
        <v>0</v>
      </c>
      <c r="S59" s="300">
        <f>ROUND(S58*1.18,5)</f>
        <v>0</v>
      </c>
      <c r="T59" s="300">
        <f>ROUND(T58*1.18,5)</f>
        <v>0</v>
      </c>
      <c r="U59" s="18"/>
    </row>
    <row r="60" spans="1:41" s="5" customFormat="1" ht="13.5" hidden="1" thickBot="1">
      <c r="A60" s="262" t="s">
        <v>11</v>
      </c>
      <c r="B60" s="263"/>
      <c r="C60" s="263"/>
      <c r="D60" s="263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14"/>
      <c r="V60" s="13"/>
      <c r="W60" s="13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</row>
    <row r="61" spans="1:41" s="5" customFormat="1" ht="12.75" customHeight="1" hidden="1" thickBot="1">
      <c r="A61" s="301" t="s">
        <v>6</v>
      </c>
      <c r="B61" s="302"/>
      <c r="C61" s="302"/>
      <c r="D61" s="302"/>
      <c r="E61" s="302"/>
      <c r="F61" s="302"/>
      <c r="G61" s="302"/>
      <c r="H61" s="302"/>
      <c r="I61" s="302"/>
      <c r="J61" s="302"/>
      <c r="K61" s="302"/>
      <c r="L61" s="302"/>
      <c r="M61" s="302"/>
      <c r="N61" s="302"/>
      <c r="O61" s="302"/>
      <c r="P61" s="302"/>
      <c r="Q61" s="302"/>
      <c r="R61" s="302"/>
      <c r="S61" s="302"/>
      <c r="T61" s="302"/>
      <c r="U61" s="14"/>
      <c r="V61" s="13"/>
      <c r="W61" s="13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</row>
    <row r="62" spans="1:20" ht="29.25" customHeight="1" hidden="1">
      <c r="A62" s="303" t="s">
        <v>27</v>
      </c>
      <c r="B62" s="304"/>
      <c r="C62" s="122" t="s">
        <v>12</v>
      </c>
      <c r="D62" s="122"/>
      <c r="E62" s="69" t="s">
        <v>15</v>
      </c>
      <c r="F62" s="123">
        <f aca="true" t="shared" si="9" ref="F62:I65">$N62+$O62+$P62+Q62</f>
        <v>2.9764299999999997</v>
      </c>
      <c r="G62" s="124">
        <f t="shared" si="9"/>
        <v>2.94758</v>
      </c>
      <c r="H62" s="125">
        <f t="shared" si="9"/>
        <v>2.84335</v>
      </c>
      <c r="I62" s="135">
        <f t="shared" si="9"/>
        <v>2.75107</v>
      </c>
      <c r="J62" s="138">
        <f aca="true" t="shared" si="10" ref="J62:M65">$O62+$P62+Q62</f>
        <v>1.53843</v>
      </c>
      <c r="K62" s="126">
        <f t="shared" si="10"/>
        <v>1.50958</v>
      </c>
      <c r="L62" s="126">
        <f t="shared" si="10"/>
        <v>1.4053499999999999</v>
      </c>
      <c r="M62" s="139">
        <f t="shared" si="10"/>
        <v>1.31307</v>
      </c>
      <c r="N62" s="208">
        <v>1.438</v>
      </c>
      <c r="O62" s="127">
        <f>O$10</f>
        <v>0.00285</v>
      </c>
      <c r="P62" s="128">
        <f>P$10</f>
        <v>1.18</v>
      </c>
      <c r="Q62" s="128">
        <f>ROUND(Q$5*Q$6*$P62/100,5)</f>
        <v>0.35558</v>
      </c>
      <c r="R62" s="128">
        <f>ROUND(R$5*R$6*$P62/100,5)</f>
        <v>0.32673</v>
      </c>
      <c r="S62" s="128">
        <f>ROUND(S$5*S$6*$P62/100,5)</f>
        <v>0.2225</v>
      </c>
      <c r="T62" s="129">
        <f>ROUND(T$5*T$6*$P62/100,5)</f>
        <v>0.13022</v>
      </c>
    </row>
    <row r="63" spans="1:26" ht="36.75" customHeight="1" hidden="1">
      <c r="A63" s="305" t="s">
        <v>28</v>
      </c>
      <c r="B63" s="306"/>
      <c r="C63" s="22" t="s">
        <v>12</v>
      </c>
      <c r="D63" s="22"/>
      <c r="E63" s="8" t="s">
        <v>15</v>
      </c>
      <c r="F63" s="76">
        <f t="shared" si="9"/>
        <v>2.3524599999999998</v>
      </c>
      <c r="G63" s="119">
        <f t="shared" si="9"/>
        <v>2.3524599999999998</v>
      </c>
      <c r="H63" s="19">
        <f t="shared" si="9"/>
        <v>2.3524599999999998</v>
      </c>
      <c r="I63" s="136">
        <f t="shared" si="9"/>
        <v>2.3524599999999998</v>
      </c>
      <c r="J63" s="140">
        <f t="shared" si="10"/>
        <v>0.91446</v>
      </c>
      <c r="K63" s="28">
        <f t="shared" si="10"/>
        <v>0.91446</v>
      </c>
      <c r="L63" s="28">
        <f t="shared" si="10"/>
        <v>0.91446</v>
      </c>
      <c r="M63" s="21">
        <f t="shared" si="10"/>
        <v>0.91446</v>
      </c>
      <c r="N63" s="209">
        <f>N62</f>
        <v>1.438</v>
      </c>
      <c r="O63" s="120">
        <f>O$10</f>
        <v>0.00285</v>
      </c>
      <c r="P63" s="187">
        <f>ROUND(P56,5)</f>
        <v>0.71661</v>
      </c>
      <c r="Q63" s="121">
        <f>Q$56</f>
        <v>0.195</v>
      </c>
      <c r="R63" s="121">
        <f>Q63</f>
        <v>0.195</v>
      </c>
      <c r="S63" s="121">
        <f>Q63</f>
        <v>0.195</v>
      </c>
      <c r="T63" s="130">
        <f>Q63</f>
        <v>0.195</v>
      </c>
      <c r="V63" s="24"/>
      <c r="W63" s="26"/>
      <c r="X63" s="20"/>
      <c r="Y63" s="27"/>
      <c r="Z63" s="24"/>
    </row>
    <row r="64" spans="1:26" ht="17.25" customHeight="1" hidden="1">
      <c r="A64" s="305" t="s">
        <v>17</v>
      </c>
      <c r="B64" s="306"/>
      <c r="C64" s="22" t="s">
        <v>12</v>
      </c>
      <c r="D64" s="22"/>
      <c r="E64" s="8" t="s">
        <v>15</v>
      </c>
      <c r="F64" s="76">
        <f t="shared" si="9"/>
        <v>0.8511200000000001</v>
      </c>
      <c r="G64" s="119">
        <f t="shared" si="9"/>
        <v>0.8359500000000001</v>
      </c>
      <c r="H64" s="19">
        <f t="shared" si="9"/>
        <v>0.7811600000000001</v>
      </c>
      <c r="I64" s="136">
        <f t="shared" si="9"/>
        <v>0.73265</v>
      </c>
      <c r="J64" s="140">
        <f t="shared" si="10"/>
        <v>0.8101200000000001</v>
      </c>
      <c r="K64" s="28">
        <f t="shared" si="10"/>
        <v>0.79495</v>
      </c>
      <c r="L64" s="28">
        <f t="shared" si="10"/>
        <v>0.74016</v>
      </c>
      <c r="M64" s="21">
        <f t="shared" si="10"/>
        <v>0.69165</v>
      </c>
      <c r="N64" s="210">
        <v>0.041</v>
      </c>
      <c r="O64" s="120">
        <f>O$10</f>
        <v>0.00285</v>
      </c>
      <c r="P64" s="121">
        <f>P34</f>
        <v>0.62034</v>
      </c>
      <c r="Q64" s="121">
        <f aca="true" t="shared" si="11" ref="Q64:T65">ROUND(Q$5*Q$6*$P64/100,5)</f>
        <v>0.18693</v>
      </c>
      <c r="R64" s="121">
        <f t="shared" si="11"/>
        <v>0.17176</v>
      </c>
      <c r="S64" s="121">
        <f t="shared" si="11"/>
        <v>0.11697</v>
      </c>
      <c r="T64" s="130">
        <f t="shared" si="11"/>
        <v>0.06846</v>
      </c>
      <c r="V64" s="24"/>
      <c r="W64" s="24"/>
      <c r="X64" s="24"/>
      <c r="Y64" s="24"/>
      <c r="Z64" s="24"/>
    </row>
    <row r="65" spans="1:26" ht="25.5" customHeight="1" hidden="1" thickBot="1">
      <c r="A65" s="307" t="s">
        <v>18</v>
      </c>
      <c r="B65" s="308"/>
      <c r="C65" s="131" t="s">
        <v>12</v>
      </c>
      <c r="D65" s="131"/>
      <c r="E65" s="30" t="s">
        <v>25</v>
      </c>
      <c r="F65" s="83">
        <f t="shared" si="9"/>
        <v>885.43055</v>
      </c>
      <c r="G65" s="132">
        <f t="shared" si="9"/>
        <v>879.06892</v>
      </c>
      <c r="H65" s="133">
        <f t="shared" si="9"/>
        <v>856.0902800000001</v>
      </c>
      <c r="I65" s="137">
        <f t="shared" si="9"/>
        <v>835.7440500000001</v>
      </c>
      <c r="J65" s="141">
        <f t="shared" si="10"/>
        <v>338.55555000000004</v>
      </c>
      <c r="K65" s="29">
        <f t="shared" si="10"/>
        <v>332.19392000000005</v>
      </c>
      <c r="L65" s="29">
        <f t="shared" si="10"/>
        <v>309.21528</v>
      </c>
      <c r="M65" s="23">
        <f t="shared" si="10"/>
        <v>288.86905</v>
      </c>
      <c r="N65" s="211">
        <v>546.875</v>
      </c>
      <c r="O65" s="112">
        <v>0</v>
      </c>
      <c r="P65" s="134">
        <f>P$38</f>
        <v>260.15946</v>
      </c>
      <c r="Q65" s="142">
        <f t="shared" si="11"/>
        <v>78.39609</v>
      </c>
      <c r="R65" s="142">
        <f t="shared" si="11"/>
        <v>72.03446</v>
      </c>
      <c r="S65" s="142">
        <f t="shared" si="11"/>
        <v>49.05582</v>
      </c>
      <c r="T65" s="143">
        <f t="shared" si="11"/>
        <v>28.70959</v>
      </c>
      <c r="V65" s="24"/>
      <c r="W65" s="24"/>
      <c r="X65" s="24"/>
      <c r="Y65" s="24"/>
      <c r="Z65" s="24"/>
    </row>
    <row r="66" spans="1:41" s="5" customFormat="1" ht="13.5" hidden="1" thickBot="1">
      <c r="A66" s="301" t="s">
        <v>7</v>
      </c>
      <c r="B66" s="302"/>
      <c r="C66" s="302"/>
      <c r="D66" s="302"/>
      <c r="E66" s="302"/>
      <c r="F66" s="302"/>
      <c r="G66" s="302"/>
      <c r="H66" s="302"/>
      <c r="I66" s="302"/>
      <c r="J66" s="302"/>
      <c r="K66" s="302"/>
      <c r="L66" s="302"/>
      <c r="M66" s="302"/>
      <c r="N66" s="302"/>
      <c r="O66" s="302"/>
      <c r="P66" s="302"/>
      <c r="Q66" s="302"/>
      <c r="R66" s="302"/>
      <c r="S66" s="302"/>
      <c r="T66" s="302"/>
      <c r="U66" s="14"/>
      <c r="V66" s="24"/>
      <c r="W66" s="24"/>
      <c r="X66" s="25"/>
      <c r="Y66" s="25"/>
      <c r="Z66" s="25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</row>
    <row r="67" spans="1:26" ht="27" customHeight="1" hidden="1">
      <c r="A67" s="303" t="s">
        <v>27</v>
      </c>
      <c r="B67" s="304"/>
      <c r="C67" s="122" t="s">
        <v>12</v>
      </c>
      <c r="D67" s="122"/>
      <c r="E67" s="69" t="s">
        <v>15</v>
      </c>
      <c r="F67" s="123">
        <f aca="true" t="shared" si="12" ref="F67:I70">$N67+$O67+$P67+Q67</f>
        <v>2.35743</v>
      </c>
      <c r="G67" s="124">
        <f t="shared" si="12"/>
        <v>2.32858</v>
      </c>
      <c r="H67" s="125">
        <f t="shared" si="12"/>
        <v>2.2243500000000003</v>
      </c>
      <c r="I67" s="135">
        <f t="shared" si="12"/>
        <v>2.13207</v>
      </c>
      <c r="J67" s="138">
        <f aca="true" t="shared" si="13" ref="J67:M70">$O67+$P67+Q67</f>
        <v>1.53843</v>
      </c>
      <c r="K67" s="126">
        <f t="shared" si="13"/>
        <v>1.50958</v>
      </c>
      <c r="L67" s="126">
        <f t="shared" si="13"/>
        <v>1.4053499999999999</v>
      </c>
      <c r="M67" s="139">
        <f t="shared" si="13"/>
        <v>1.31307</v>
      </c>
      <c r="N67" s="208">
        <v>0.819</v>
      </c>
      <c r="O67" s="127">
        <f>O$10</f>
        <v>0.00285</v>
      </c>
      <c r="P67" s="128">
        <f>P$10</f>
        <v>1.18</v>
      </c>
      <c r="Q67" s="128">
        <f>ROUND(Q$5*Q$6*$P67/100,5)</f>
        <v>0.35558</v>
      </c>
      <c r="R67" s="128">
        <f>ROUND(R$5*R$6*$P67/100,5)</f>
        <v>0.32673</v>
      </c>
      <c r="S67" s="128">
        <f>ROUND(S$5*S$6*$P67/100,5)</f>
        <v>0.2225</v>
      </c>
      <c r="T67" s="129">
        <f>ROUND(T$5*T$6*$P67/100,5)</f>
        <v>0.13022</v>
      </c>
      <c r="V67" s="24"/>
      <c r="W67" s="24"/>
      <c r="X67" s="24"/>
      <c r="Y67" s="24"/>
      <c r="Z67" s="24"/>
    </row>
    <row r="68" spans="1:26" ht="33.75" customHeight="1" hidden="1">
      <c r="A68" s="305" t="s">
        <v>28</v>
      </c>
      <c r="B68" s="306"/>
      <c r="C68" s="22" t="s">
        <v>12</v>
      </c>
      <c r="D68" s="22"/>
      <c r="E68" s="8" t="s">
        <v>15</v>
      </c>
      <c r="F68" s="76">
        <f t="shared" si="12"/>
        <v>1.73346</v>
      </c>
      <c r="G68" s="119">
        <f t="shared" si="12"/>
        <v>1.73346</v>
      </c>
      <c r="H68" s="19">
        <f t="shared" si="12"/>
        <v>1.73346</v>
      </c>
      <c r="I68" s="136">
        <f t="shared" si="12"/>
        <v>1.73346</v>
      </c>
      <c r="J68" s="140">
        <f t="shared" si="13"/>
        <v>0.91446</v>
      </c>
      <c r="K68" s="28">
        <f t="shared" si="13"/>
        <v>0.91446</v>
      </c>
      <c r="L68" s="28">
        <f t="shared" si="13"/>
        <v>0.91446</v>
      </c>
      <c r="M68" s="21">
        <f t="shared" si="13"/>
        <v>0.91446</v>
      </c>
      <c r="N68" s="209">
        <f>N67</f>
        <v>0.819</v>
      </c>
      <c r="O68" s="120">
        <f>O$10</f>
        <v>0.00285</v>
      </c>
      <c r="P68" s="121">
        <f>P63</f>
        <v>0.71661</v>
      </c>
      <c r="Q68" s="121">
        <f>Q$56</f>
        <v>0.195</v>
      </c>
      <c r="R68" s="121">
        <f>Q68</f>
        <v>0.195</v>
      </c>
      <c r="S68" s="121">
        <f>Q68</f>
        <v>0.195</v>
      </c>
      <c r="T68" s="130">
        <f>Q68</f>
        <v>0.195</v>
      </c>
      <c r="V68" s="24"/>
      <c r="W68" s="24"/>
      <c r="X68" s="24"/>
      <c r="Y68" s="24"/>
      <c r="Z68" s="24"/>
    </row>
    <row r="69" spans="1:26" ht="16.5" customHeight="1" hidden="1">
      <c r="A69" s="305" t="s">
        <v>17</v>
      </c>
      <c r="B69" s="306"/>
      <c r="C69" s="22" t="s">
        <v>12</v>
      </c>
      <c r="D69" s="22"/>
      <c r="E69" s="8" t="s">
        <v>15</v>
      </c>
      <c r="F69" s="76">
        <f t="shared" si="12"/>
        <v>0.9331200000000001</v>
      </c>
      <c r="G69" s="119">
        <f t="shared" si="12"/>
        <v>0.91795</v>
      </c>
      <c r="H69" s="19">
        <f t="shared" si="12"/>
        <v>0.86316</v>
      </c>
      <c r="I69" s="136">
        <f t="shared" si="12"/>
        <v>0.81465</v>
      </c>
      <c r="J69" s="140">
        <f t="shared" si="13"/>
        <v>0.8101200000000001</v>
      </c>
      <c r="K69" s="28">
        <f t="shared" si="13"/>
        <v>0.79495</v>
      </c>
      <c r="L69" s="28">
        <f t="shared" si="13"/>
        <v>0.74016</v>
      </c>
      <c r="M69" s="21">
        <f t="shared" si="13"/>
        <v>0.69165</v>
      </c>
      <c r="N69" s="210">
        <v>0.123</v>
      </c>
      <c r="O69" s="120">
        <f>O$10</f>
        <v>0.00285</v>
      </c>
      <c r="P69" s="121">
        <f>P64</f>
        <v>0.62034</v>
      </c>
      <c r="Q69" s="121">
        <f aca="true" t="shared" si="14" ref="Q69:T70">ROUND(Q$5*Q$6*$P69/100,5)</f>
        <v>0.18693</v>
      </c>
      <c r="R69" s="121">
        <f t="shared" si="14"/>
        <v>0.17176</v>
      </c>
      <c r="S69" s="121">
        <f t="shared" si="14"/>
        <v>0.11697</v>
      </c>
      <c r="T69" s="130">
        <f t="shared" si="14"/>
        <v>0.06846</v>
      </c>
      <c r="V69" s="24"/>
      <c r="W69" s="24"/>
      <c r="X69" s="24"/>
      <c r="Y69" s="24"/>
      <c r="Z69" s="24"/>
    </row>
    <row r="70" spans="1:26" ht="27" customHeight="1" hidden="1" thickBot="1">
      <c r="A70" s="307" t="s">
        <v>18</v>
      </c>
      <c r="B70" s="308"/>
      <c r="C70" s="131" t="s">
        <v>12</v>
      </c>
      <c r="D70" s="131"/>
      <c r="E70" s="30" t="s">
        <v>25</v>
      </c>
      <c r="F70" s="83">
        <f t="shared" si="12"/>
        <v>637.0795499999999</v>
      </c>
      <c r="G70" s="132">
        <f t="shared" si="12"/>
        <v>630.7179199999999</v>
      </c>
      <c r="H70" s="133">
        <f t="shared" si="12"/>
        <v>607.73928</v>
      </c>
      <c r="I70" s="137">
        <f t="shared" si="12"/>
        <v>587.39305</v>
      </c>
      <c r="J70" s="141">
        <f t="shared" si="13"/>
        <v>338.55555000000004</v>
      </c>
      <c r="K70" s="29">
        <f t="shared" si="13"/>
        <v>332.19392000000005</v>
      </c>
      <c r="L70" s="29">
        <f t="shared" si="13"/>
        <v>309.21528</v>
      </c>
      <c r="M70" s="23">
        <f t="shared" si="13"/>
        <v>288.86905</v>
      </c>
      <c r="N70" s="211">
        <v>298.524</v>
      </c>
      <c r="O70" s="112">
        <v>0</v>
      </c>
      <c r="P70" s="134">
        <f>P$38</f>
        <v>260.15946</v>
      </c>
      <c r="Q70" s="142">
        <f t="shared" si="14"/>
        <v>78.39609</v>
      </c>
      <c r="R70" s="142">
        <f t="shared" si="14"/>
        <v>72.03446</v>
      </c>
      <c r="S70" s="142">
        <f t="shared" si="14"/>
        <v>49.05582</v>
      </c>
      <c r="T70" s="143">
        <f t="shared" si="14"/>
        <v>28.70959</v>
      </c>
      <c r="V70" s="24"/>
      <c r="W70" s="24"/>
      <c r="X70" s="24"/>
      <c r="Y70" s="24"/>
      <c r="Z70" s="24"/>
    </row>
    <row r="71" spans="1:26" ht="13.5" hidden="1" thickBot="1">
      <c r="A71" s="309" t="s">
        <v>20</v>
      </c>
      <c r="B71" s="310"/>
      <c r="C71" s="310"/>
      <c r="D71" s="310"/>
      <c r="E71" s="310"/>
      <c r="F71" s="310"/>
      <c r="G71" s="310"/>
      <c r="H71" s="310"/>
      <c r="I71" s="310"/>
      <c r="J71" s="310"/>
      <c r="K71" s="310"/>
      <c r="L71" s="310"/>
      <c r="M71" s="310"/>
      <c r="N71" s="310"/>
      <c r="O71" s="310"/>
      <c r="P71" s="310"/>
      <c r="Q71" s="310"/>
      <c r="R71" s="310"/>
      <c r="S71" s="310"/>
      <c r="T71" s="310"/>
      <c r="V71" s="24"/>
      <c r="W71" s="24"/>
      <c r="X71" s="24"/>
      <c r="Y71" s="24"/>
      <c r="Z71" s="24"/>
    </row>
    <row r="72" spans="1:26" ht="27" customHeight="1" hidden="1">
      <c r="A72" s="303" t="s">
        <v>27</v>
      </c>
      <c r="B72" s="304"/>
      <c r="C72" s="122" t="s">
        <v>12</v>
      </c>
      <c r="D72" s="122"/>
      <c r="E72" s="69" t="s">
        <v>15</v>
      </c>
      <c r="F72" s="123" t="s">
        <v>40</v>
      </c>
      <c r="G72" s="124" t="s">
        <v>40</v>
      </c>
      <c r="H72" s="125" t="s">
        <v>40</v>
      </c>
      <c r="I72" s="135" t="s">
        <v>40</v>
      </c>
      <c r="J72" s="138">
        <f aca="true" t="shared" si="15" ref="J72:M74">$O72+$P72+Q72</f>
        <v>1.3548499999999999</v>
      </c>
      <c r="K72" s="126">
        <f t="shared" si="15"/>
        <v>1.3548499999999999</v>
      </c>
      <c r="L72" s="126">
        <f t="shared" si="15"/>
        <v>1.3548499999999999</v>
      </c>
      <c r="M72" s="139">
        <f t="shared" si="15"/>
        <v>1.3548499999999999</v>
      </c>
      <c r="N72" s="149">
        <v>0</v>
      </c>
      <c r="O72" s="127">
        <f>O$10</f>
        <v>0.00285</v>
      </c>
      <c r="P72" s="128">
        <f>P$10</f>
        <v>1.18</v>
      </c>
      <c r="Q72" s="212">
        <v>0.172</v>
      </c>
      <c r="R72" s="128">
        <f>Q72</f>
        <v>0.172</v>
      </c>
      <c r="S72" s="128">
        <f>Q72</f>
        <v>0.172</v>
      </c>
      <c r="T72" s="129">
        <f>Q72</f>
        <v>0.172</v>
      </c>
      <c r="V72" s="24"/>
      <c r="W72" s="24"/>
      <c r="X72" s="24"/>
      <c r="Y72" s="24"/>
      <c r="Z72" s="24"/>
    </row>
    <row r="73" spans="1:26" ht="16.5" customHeight="1" hidden="1">
      <c r="A73" s="305" t="s">
        <v>17</v>
      </c>
      <c r="B73" s="306"/>
      <c r="C73" s="22" t="s">
        <v>12</v>
      </c>
      <c r="D73" s="22"/>
      <c r="E73" s="8" t="s">
        <v>15</v>
      </c>
      <c r="F73" s="76" t="s">
        <v>40</v>
      </c>
      <c r="G73" s="119" t="s">
        <v>40</v>
      </c>
      <c r="H73" s="19" t="s">
        <v>40</v>
      </c>
      <c r="I73" s="136" t="s">
        <v>40</v>
      </c>
      <c r="J73" s="140">
        <f t="shared" si="15"/>
        <v>0.7951900000000001</v>
      </c>
      <c r="K73" s="28">
        <f t="shared" si="15"/>
        <v>0.7951900000000001</v>
      </c>
      <c r="L73" s="28">
        <f t="shared" si="15"/>
        <v>0.7951900000000001</v>
      </c>
      <c r="M73" s="21">
        <f t="shared" si="15"/>
        <v>0.7951900000000001</v>
      </c>
      <c r="N73" s="150">
        <v>0</v>
      </c>
      <c r="O73" s="120">
        <f>O$10</f>
        <v>0.00285</v>
      </c>
      <c r="P73" s="121">
        <f>P69</f>
        <v>0.62034</v>
      </c>
      <c r="Q73" s="213">
        <f>Q72</f>
        <v>0.172</v>
      </c>
      <c r="R73" s="121">
        <f>Q73</f>
        <v>0.172</v>
      </c>
      <c r="S73" s="121">
        <f>Q73</f>
        <v>0.172</v>
      </c>
      <c r="T73" s="130">
        <f>Q73</f>
        <v>0.172</v>
      </c>
      <c r="V73" s="24"/>
      <c r="W73" s="24"/>
      <c r="X73" s="24"/>
      <c r="Y73" s="24"/>
      <c r="Z73" s="24"/>
    </row>
    <row r="74" spans="1:26" ht="27" customHeight="1" hidden="1" thickBot="1">
      <c r="A74" s="307" t="s">
        <v>18</v>
      </c>
      <c r="B74" s="308"/>
      <c r="C74" s="131" t="s">
        <v>12</v>
      </c>
      <c r="D74" s="131"/>
      <c r="E74" s="30" t="s">
        <v>25</v>
      </c>
      <c r="F74" s="83" t="s">
        <v>40</v>
      </c>
      <c r="G74" s="132" t="s">
        <v>40</v>
      </c>
      <c r="H74" s="133" t="s">
        <v>40</v>
      </c>
      <c r="I74" s="137" t="s">
        <v>40</v>
      </c>
      <c r="J74" s="141">
        <f t="shared" si="15"/>
        <v>260.15946</v>
      </c>
      <c r="K74" s="29">
        <f t="shared" si="15"/>
        <v>260.15946</v>
      </c>
      <c r="L74" s="29">
        <f t="shared" si="15"/>
        <v>260.15946</v>
      </c>
      <c r="M74" s="23">
        <f t="shared" si="15"/>
        <v>260.15946</v>
      </c>
      <c r="N74" s="151">
        <v>0</v>
      </c>
      <c r="O74" s="146">
        <v>0</v>
      </c>
      <c r="P74" s="134">
        <f>P$38</f>
        <v>260.15946</v>
      </c>
      <c r="Q74" s="214">
        <v>0</v>
      </c>
      <c r="R74" s="144">
        <v>0</v>
      </c>
      <c r="S74" s="144">
        <v>0</v>
      </c>
      <c r="T74" s="145">
        <v>0</v>
      </c>
      <c r="V74" s="24"/>
      <c r="W74" s="24"/>
      <c r="X74" s="24"/>
      <c r="Y74" s="24"/>
      <c r="Z74" s="24"/>
    </row>
    <row r="75" ht="12.75" hidden="1"/>
    <row r="76" spans="1:4" ht="12.75">
      <c r="A76" s="1" t="s">
        <v>45</v>
      </c>
      <c r="B76" s="1"/>
      <c r="C76" s="1"/>
      <c r="D76" s="1"/>
    </row>
    <row r="77" ht="28.5" customHeight="1"/>
    <row r="79" ht="29.25" customHeight="1"/>
    <row r="84" spans="1:9" ht="18">
      <c r="A84" s="7"/>
      <c r="B84" s="7"/>
      <c r="C84" s="7"/>
      <c r="D84" s="7"/>
      <c r="E84" s="7"/>
      <c r="F84" s="7"/>
      <c r="G84" s="7"/>
      <c r="H84" s="7"/>
      <c r="I84" s="7"/>
    </row>
  </sheetData>
  <sheetProtection/>
  <mergeCells count="70">
    <mergeCell ref="A72:B72"/>
    <mergeCell ref="A73:B73"/>
    <mergeCell ref="A74:B74"/>
    <mergeCell ref="A66:T66"/>
    <mergeCell ref="A67:B67"/>
    <mergeCell ref="A68:B68"/>
    <mergeCell ref="A69:B69"/>
    <mergeCell ref="A70:B70"/>
    <mergeCell ref="A71:T71"/>
    <mergeCell ref="A60:T60"/>
    <mergeCell ref="A61:T61"/>
    <mergeCell ref="A62:B62"/>
    <mergeCell ref="A63:B63"/>
    <mergeCell ref="A64:B64"/>
    <mergeCell ref="A65:B65"/>
    <mergeCell ref="A58:B58"/>
    <mergeCell ref="E58:E59"/>
    <mergeCell ref="F58:I58"/>
    <mergeCell ref="J58:M58"/>
    <mergeCell ref="Q58:T58"/>
    <mergeCell ref="A59:B59"/>
    <mergeCell ref="F59:I59"/>
    <mergeCell ref="J59:M59"/>
    <mergeCell ref="Q59:T59"/>
    <mergeCell ref="A55:T55"/>
    <mergeCell ref="A56:B56"/>
    <mergeCell ref="E56:E57"/>
    <mergeCell ref="F56:I56"/>
    <mergeCell ref="J56:M56"/>
    <mergeCell ref="Q56:T56"/>
    <mergeCell ref="A57:B57"/>
    <mergeCell ref="F57:I57"/>
    <mergeCell ref="Q57:T57"/>
    <mergeCell ref="A46:T46"/>
    <mergeCell ref="A47:A50"/>
    <mergeCell ref="B47:B54"/>
    <mergeCell ref="D47:D50"/>
    <mergeCell ref="E47:E50"/>
    <mergeCell ref="A51:A54"/>
    <mergeCell ref="D51:D54"/>
    <mergeCell ref="E51:E54"/>
    <mergeCell ref="A34:A37"/>
    <mergeCell ref="B34:B37"/>
    <mergeCell ref="D34:D45"/>
    <mergeCell ref="E34:E37"/>
    <mergeCell ref="A38:A45"/>
    <mergeCell ref="B38:B41"/>
    <mergeCell ref="B42:B45"/>
    <mergeCell ref="A9:T9"/>
    <mergeCell ref="A10:A33"/>
    <mergeCell ref="B10:B13"/>
    <mergeCell ref="D10:D13"/>
    <mergeCell ref="E10:E33"/>
    <mergeCell ref="U10:U18"/>
    <mergeCell ref="U19:U23"/>
    <mergeCell ref="C24:C28"/>
    <mergeCell ref="U24:U28"/>
    <mergeCell ref="U29:U33"/>
    <mergeCell ref="J3:M7"/>
    <mergeCell ref="N3:N8"/>
    <mergeCell ref="O3:O8"/>
    <mergeCell ref="P3:P8"/>
    <mergeCell ref="Q3:T3"/>
    <mergeCell ref="Q7:T7"/>
    <mergeCell ref="A3:A8"/>
    <mergeCell ref="B3:B8"/>
    <mergeCell ref="C3:C8"/>
    <mergeCell ref="D3:D8"/>
    <mergeCell ref="E3:E8"/>
    <mergeCell ref="F3:I7"/>
  </mergeCells>
  <printOptions/>
  <pageMargins left="0.7" right="0.7" top="0.75" bottom="0.75" header="0.3" footer="0.3"/>
  <pageSetup fitToHeight="0" fitToWidth="1" horizontalDpi="600" verticalDpi="600" orientation="landscape" paperSize="9" scale="69" r:id="rId3"/>
  <rowBreaks count="1" manualBreakCount="1">
    <brk id="59" max="1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Ogen</dc:creator>
  <cp:keywords/>
  <dc:description/>
  <cp:lastModifiedBy>Виолетта</cp:lastModifiedBy>
  <cp:lastPrinted>2016-07-07T06:04:19Z</cp:lastPrinted>
  <dcterms:created xsi:type="dcterms:W3CDTF">2007-11-26T10:17:51Z</dcterms:created>
  <dcterms:modified xsi:type="dcterms:W3CDTF">2016-08-10T13:54:37Z</dcterms:modified>
  <cp:category/>
  <cp:version/>
  <cp:contentType/>
  <cp:contentStatus/>
</cp:coreProperties>
</file>