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45" windowHeight="12345" activeTab="2"/>
  </bookViews>
  <sheets>
    <sheet name="Тарифное_меню" sheetId="1" r:id="rId1"/>
    <sheet name="Цены_АТС" sheetId="2" r:id="rId2"/>
    <sheet name="КБЭ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2">'КБЭ'!$A$1:$F$97</definedName>
    <definedName name="_xlnm.Print_Area" localSheetId="0">'Тарифное_меню'!$A$1:$C$151</definedName>
    <definedName name="_xlnm.Print_Area" localSheetId="1">'Цены_АТС'!$A$1:$AD$95</definedName>
  </definedNames>
  <calcPr fullCalcOnLoad="1"/>
</workbook>
</file>

<file path=xl/sharedStrings.xml><?xml version="1.0" encoding="utf-8"?>
<sst xmlns="http://schemas.openxmlformats.org/spreadsheetml/2006/main" count="724" uniqueCount="366">
  <si>
    <t>ОАО "Карачаево-Черкесскэнерго"</t>
  </si>
  <si>
    <t>Показатель (группы потребителей с разбивкой тарифа по ставкам и дифференциацией по зонам суток)</t>
  </si>
  <si>
    <t>ВН</t>
  </si>
  <si>
    <t>СН1</t>
  </si>
  <si>
    <t>СН2</t>
  </si>
  <si>
    <t>НН</t>
  </si>
  <si>
    <t>одноставочный тариф</t>
  </si>
  <si>
    <t>ОАО "Оборонэнергосбыт"</t>
  </si>
  <si>
    <t xml:space="preserve">от 7001 и выше </t>
  </si>
  <si>
    <t>от 6501 до 7000 часов: в т.ч.</t>
  </si>
  <si>
    <t>от 6001 до 6500 часов: в т.ч.</t>
  </si>
  <si>
    <t>от 5501 до 6000 часов: в т.ч.</t>
  </si>
  <si>
    <t>двуставочный тариф</t>
  </si>
  <si>
    <t>плата за энергию</t>
  </si>
  <si>
    <t>плата за мощность</t>
  </si>
  <si>
    <t>сбытовая надбавка</t>
  </si>
  <si>
    <t>Цена на мощность для покупателей, осуществляющих расчеты на розничном рынке по двухставочному тарифу, руб/МВт</t>
  </si>
  <si>
    <t>7001 и выше</t>
  </si>
  <si>
    <t>от 6501 до 7000</t>
  </si>
  <si>
    <t>от 6001 до 6500</t>
  </si>
  <si>
    <t>от 5501 до 6000</t>
  </si>
  <si>
    <t>от 5001 до 5500</t>
  </si>
  <si>
    <t>от 4501 до 5000</t>
  </si>
  <si>
    <t>4500 и менее</t>
  </si>
  <si>
    <t>от 5001 до 5501 часов: в т.ч.</t>
  </si>
  <si>
    <t>от 4501 до 5000 часов: в т.ч.</t>
  </si>
  <si>
    <t>4500 и менее часов: в т.ч.</t>
  </si>
  <si>
    <t>стоимость услуг АТС, ЦФР, СО</t>
  </si>
  <si>
    <t>стоимость единицы э/э</t>
  </si>
  <si>
    <t>стоимость услуг по передаче э/э</t>
  </si>
  <si>
    <t>Нерегулируемые цены</t>
  </si>
  <si>
    <t>стоимость единицы мощности</t>
  </si>
  <si>
    <t>Наименование показателя</t>
  </si>
  <si>
    <t>Тарифы для населения, в том числе</t>
  </si>
  <si>
    <t>СН-1</t>
  </si>
  <si>
    <t>Сбытовая надбавка</t>
  </si>
  <si>
    <t>Стоимость услуг АТС</t>
  </si>
  <si>
    <t>Стоимость услуг Системного оператора</t>
  </si>
  <si>
    <t>Стоимость услуг ЦФР</t>
  </si>
  <si>
    <t xml:space="preserve">Стоимость  услуг по передаче, в том числе </t>
  </si>
  <si>
    <t>Пиковая</t>
  </si>
  <si>
    <t>Ночная</t>
  </si>
  <si>
    <t>Полупиковая</t>
  </si>
  <si>
    <t>Потребители, приравненные к населению</t>
  </si>
  <si>
    <t>Приказ ФСТ от 16.11.2010 №305-э/1</t>
  </si>
  <si>
    <t>Примечание</t>
  </si>
  <si>
    <t xml:space="preserve">Решение наблюдательного совета НП "Совет рынка" от 17.12.2010 </t>
  </si>
  <si>
    <t>Приказ ФСТ от 07.12.2010 №396-э/1</t>
  </si>
  <si>
    <t>-</t>
  </si>
  <si>
    <t>Бюджет</t>
  </si>
  <si>
    <t>СН-2</t>
  </si>
  <si>
    <t>Прочие</t>
  </si>
  <si>
    <t>руб/кВтч</t>
  </si>
  <si>
    <t>Население</t>
  </si>
  <si>
    <t>городское</t>
  </si>
  <si>
    <t xml:space="preserve">городское с ЭНУ, сельское </t>
  </si>
  <si>
    <t xml:space="preserve">Стоимость  услуг инфраструктурных организаций, в том числе </t>
  </si>
  <si>
    <t>Постановление Государственного комитета Кабардино-Балкарской Республики по тарифам от 27.12.2010 №55</t>
  </si>
  <si>
    <t>Постановление Государственного комитета Кабардино-Балкарской Республики по тарифам от 27.12.2010 №57</t>
  </si>
  <si>
    <t>ОАО "Каббалкэнерго"</t>
  </si>
  <si>
    <t>ОАО "Севкавказэнерго"</t>
  </si>
  <si>
    <t>ОАО "Нурэнерго"</t>
  </si>
  <si>
    <t>ОАО "Дагестанская энергосбытовая компания"</t>
  </si>
  <si>
    <t>ОАО "Ингушэнерго"</t>
  </si>
  <si>
    <t>ОАО "Калмэнергосбыт"</t>
  </si>
  <si>
    <t>Двухставочный</t>
  </si>
  <si>
    <t>ставка за содержание сетей</t>
  </si>
  <si>
    <t>ставка на оплату технологического расхода (потерь) в электрических сетях</t>
  </si>
  <si>
    <t>Одноставочный</t>
  </si>
  <si>
    <t>Сводное тарифное меню по Обществам, управляемым ОАО "МРСК Северного Кавказа" на 2011 год</t>
  </si>
  <si>
    <t>Тариф, дифференцированный по двум зонам суток</t>
  </si>
  <si>
    <t>Тариф, дифференцированный по трем зонам суток</t>
  </si>
  <si>
    <t>Тариф для населения, проживающего в городских населенных пунктах</t>
  </si>
  <si>
    <t>Дифференцированный по зонам суток</t>
  </si>
  <si>
    <t>Тариф для населения, проживающего в городских населенных пунктах с ЭНУ</t>
  </si>
  <si>
    <t>Тариф для населения, проживающего в сельских населенных пунктах</t>
  </si>
  <si>
    <t>Постановление Государственного комитета Кабардино-Балкарской Республики по тарифам от 17.12.2010 №49</t>
  </si>
  <si>
    <t>Сбытовая надбавка для населения</t>
  </si>
  <si>
    <t>ОПП, в том числе</t>
  </si>
  <si>
    <t>ООО "Энергостроймонтаж"</t>
  </si>
  <si>
    <t>Средневзвешенная стоимость электроэнергии</t>
  </si>
  <si>
    <t>Услуги по передаче, сбытовая надбавка гп, инфраструктурные платежи</t>
  </si>
  <si>
    <t>СН-3</t>
  </si>
  <si>
    <t>СН-4</t>
  </si>
  <si>
    <t>ООО "Межрайэнерго"</t>
  </si>
  <si>
    <t>PKCHERKE</t>
  </si>
  <si>
    <t>Карачаево-Черкесская Республика</t>
  </si>
  <si>
    <t>Цена на электроэнергию с учётом мощности для покупателей, осуществляющих расчёты на розничном рынке по одноставочному тарифу, рассчитанная с учетом годового числа часов использования заявленной мощности, соответствующего диапазону годового числа часов использования заявленной мощности.</t>
  </si>
  <si>
    <t>Участник</t>
  </si>
  <si>
    <t>ГТП</t>
  </si>
  <si>
    <t>Регион</t>
  </si>
  <si>
    <t>Цена на электрическую энергию, руб/МВт*ч</t>
  </si>
  <si>
    <t>Бюджетные потребители</t>
  </si>
  <si>
    <t>Прочие потребители</t>
  </si>
  <si>
    <t>Ед. изм.</t>
  </si>
  <si>
    <t>руб/кВт</t>
  </si>
  <si>
    <t>ставка за содержание электрических сетей</t>
  </si>
  <si>
    <t xml:space="preserve">Тарифное меню по ОАО "Каббалкэнерго" на </t>
  </si>
  <si>
    <t>ООО "Алексинэнергосбыт"</t>
  </si>
  <si>
    <t>PALEKSB1</t>
  </si>
  <si>
    <t>Тульская область</t>
  </si>
  <si>
    <t>ОАО "Алтайэнергосбыт"</t>
  </si>
  <si>
    <t>PALTENER</t>
  </si>
  <si>
    <t>Алтайский край</t>
  </si>
  <si>
    <t>PALTRESP</t>
  </si>
  <si>
    <t>Республика Алтай</t>
  </si>
  <si>
    <t>ОАО "Астраханская энергосбытовая компания"</t>
  </si>
  <si>
    <t>PASTRHEN</t>
  </si>
  <si>
    <t>Астраханская область</t>
  </si>
  <si>
    <t>ЗАО "Балашихинская электросеть"</t>
  </si>
  <si>
    <t>PBALEST1</t>
  </si>
  <si>
    <t>Московская область</t>
  </si>
  <si>
    <t>ОАО "Барнаульская горэлектросеть"</t>
  </si>
  <si>
    <t>PBARELS1</t>
  </si>
  <si>
    <t>ООО "Энергетическая сбытовая компания Башкортостана"</t>
  </si>
  <si>
    <t>PBASHENE</t>
  </si>
  <si>
    <t>Республика Башкортостан</t>
  </si>
  <si>
    <t>ОАО "Белгородская сбытовая компания"</t>
  </si>
  <si>
    <t>PBELGORE</t>
  </si>
  <si>
    <t>Белгородская область</t>
  </si>
  <si>
    <t>МУП "Борисоглебская энергосбытовая организация"</t>
  </si>
  <si>
    <t>PBORESB1</t>
  </si>
  <si>
    <t>Воронежская область</t>
  </si>
  <si>
    <t>ОАО "Брянская сбытовая компания"</t>
  </si>
  <si>
    <t>PBRYANEN</t>
  </si>
  <si>
    <t>Брянская область</t>
  </si>
  <si>
    <t>МУП г.Буденновска "Горэлектросеть"</t>
  </si>
  <si>
    <t>PBUDGORS</t>
  </si>
  <si>
    <t>Ставропольский край</t>
  </si>
  <si>
    <t>ОАО "Бурятэнергоcбыт"</t>
  </si>
  <si>
    <t>PBURYATE</t>
  </si>
  <si>
    <t>Республика Бурятия</t>
  </si>
  <si>
    <t>ОАО "Челябэнергосбыт"</t>
  </si>
  <si>
    <t>PCHELENE</t>
  </si>
  <si>
    <t>Челябинская область</t>
  </si>
  <si>
    <t>ОАО "Читинская энергосбытовая компания"</t>
  </si>
  <si>
    <t>PCHITAEN</t>
  </si>
  <si>
    <t>Забайкальский край</t>
  </si>
  <si>
    <t>ОАО "Чувашская энергосбытовая компания"</t>
  </si>
  <si>
    <t>PCHUVENE</t>
  </si>
  <si>
    <t>Чувашская Республика-Чувашия</t>
  </si>
  <si>
    <t>PDAGENER</t>
  </si>
  <si>
    <t>Республика Дагестан</t>
  </si>
  <si>
    <t>ОАО "Ессентукские городские электрические сети"</t>
  </si>
  <si>
    <t>PEGORELS</t>
  </si>
  <si>
    <t>ОАО "Екатеринбургэнергосбыт"</t>
  </si>
  <si>
    <t>PEKELSK1</t>
  </si>
  <si>
    <t>Свердловская область</t>
  </si>
  <si>
    <t>ОАО "Электросеть" (г.Мытищи)</t>
  </si>
  <si>
    <t>PELSETMT</t>
  </si>
  <si>
    <t>ООО "Энергокомфорт". Карелия"</t>
  </si>
  <si>
    <t>PENKOMF1</t>
  </si>
  <si>
    <t>Республика Карелия</t>
  </si>
  <si>
    <t>ОАО "ГОРЭЛЕКТРОСЕТЬ" (г.Кисловодск)</t>
  </si>
  <si>
    <t>PGELESKS</t>
  </si>
  <si>
    <t>МП "Городские электрические сети" (г.Ханты-Мансийск)</t>
  </si>
  <si>
    <t>PGORESHM</t>
  </si>
  <si>
    <t>Тюменская область</t>
  </si>
  <si>
    <t>ОАО "Хакасэнергосбыт"</t>
  </si>
  <si>
    <t>PHAKASEN</t>
  </si>
  <si>
    <t>Республика Хакасия</t>
  </si>
  <si>
    <t>PINGUSHE</t>
  </si>
  <si>
    <t>Республика Ингушетия</t>
  </si>
  <si>
    <t>ООО "Иркутская Энергосбытовая компания"</t>
  </si>
  <si>
    <t>PIRKUTEN</t>
  </si>
  <si>
    <t>Иркутская область</t>
  </si>
  <si>
    <t>МУП "Ивантеевские Электросети"</t>
  </si>
  <si>
    <t>PIVANTES</t>
  </si>
  <si>
    <t>ОАО "Ивановская энергосбытовая компания"</t>
  </si>
  <si>
    <t>PIVENERG</t>
  </si>
  <si>
    <t>Ивановская область</t>
  </si>
  <si>
    <t>PKABBAGE</t>
  </si>
  <si>
    <t>Кабардино-Балкарская Республика</t>
  </si>
  <si>
    <t>PKALMENE</t>
  </si>
  <si>
    <t>Республика Калмыкия</t>
  </si>
  <si>
    <t>ОАО "Калужская сбытовая компания"</t>
  </si>
  <si>
    <t>PKALUGEN</t>
  </si>
  <si>
    <t>Калужская область</t>
  </si>
  <si>
    <t>ОАО "Карельская энергосбытовая компания"</t>
  </si>
  <si>
    <t>PKARELEN</t>
  </si>
  <si>
    <t>ОАО "Кировэнергосбыт"</t>
  </si>
  <si>
    <t>PKIROVEN</t>
  </si>
  <si>
    <t>Кировская область</t>
  </si>
  <si>
    <t>ОАО "Кольская энергосбытовая компания"</t>
  </si>
  <si>
    <t>PKOLENER</t>
  </si>
  <si>
    <t>Мурманская область</t>
  </si>
  <si>
    <t>ОАО "Королевская электросеть СК"</t>
  </si>
  <si>
    <t>PKORELS1</t>
  </si>
  <si>
    <t>ОАО "Костромская сбытовая компания"</t>
  </si>
  <si>
    <t>PKOSTREN</t>
  </si>
  <si>
    <t>Костромская область</t>
  </si>
  <si>
    <t>ОАО "Красногорская электрическая сеть"</t>
  </si>
  <si>
    <t>PKRAELS1</t>
  </si>
  <si>
    <t>ОАО "Красноярскэнергосбыт"</t>
  </si>
  <si>
    <t>PKRASNEN</t>
  </si>
  <si>
    <t>Красноярский край</t>
  </si>
  <si>
    <t>ОАО "Кубанская энергосбытовая компания"</t>
  </si>
  <si>
    <t>PKUBANEN</t>
  </si>
  <si>
    <t>Краснодарский край</t>
  </si>
  <si>
    <t>ОАО "Энергосбыт" (г.Курган)</t>
  </si>
  <si>
    <t>PKURGANE</t>
  </si>
  <si>
    <t>Курганская область</t>
  </si>
  <si>
    <t>ОАО "Курская энергосбытовая компания"</t>
  </si>
  <si>
    <t>PKURSKEN</t>
  </si>
  <si>
    <t>Курская область</t>
  </si>
  <si>
    <t>ОАО "Кузбассэнергосбыт"</t>
  </si>
  <si>
    <t>PKUZBENE</t>
  </si>
  <si>
    <t>Кемеровская область</t>
  </si>
  <si>
    <t>ОАО "Петербургская сбытовая компания"</t>
  </si>
  <si>
    <t>PLENENER</t>
  </si>
  <si>
    <t>Ленинградская область</t>
  </si>
  <si>
    <t>ОАО "Липецкая энергосбытовая компания"</t>
  </si>
  <si>
    <t>PLIPECKE</t>
  </si>
  <si>
    <t>Липецкая область</t>
  </si>
  <si>
    <t>ООО "Магнитогорская энергетическая компания"</t>
  </si>
  <si>
    <t>PMAGENKO</t>
  </si>
  <si>
    <t>ОАО "Мариэнергосбыт"</t>
  </si>
  <si>
    <t>PMARIENE</t>
  </si>
  <si>
    <t>Республика Мари Эл</t>
  </si>
  <si>
    <t>ООО "Металлэнергофинанс"</t>
  </si>
  <si>
    <t>PMETALEN</t>
  </si>
  <si>
    <t>ОАО "Мордовская энергосбытовая компания"</t>
  </si>
  <si>
    <t>PMORDOVE</t>
  </si>
  <si>
    <t>Республика Мордовия</t>
  </si>
  <si>
    <t>ОАО "Мосэнергосбыт"</t>
  </si>
  <si>
    <t>PMOSENER</t>
  </si>
  <si>
    <t>ООО "РУСЭНЕРГОСБЫТ М"</t>
  </si>
  <si>
    <t>PMRUSGD1</t>
  </si>
  <si>
    <t>ОАО "Нижегородская сбытовая компания"</t>
  </si>
  <si>
    <t>PNIGNOVE</t>
  </si>
  <si>
    <t>Нижегородская область</t>
  </si>
  <si>
    <t>ООО "Новомосковская энергосбытовая компания"</t>
  </si>
  <si>
    <t>PNOMESK1</t>
  </si>
  <si>
    <t>ОАО "Новгородская энергосбытовая компания"</t>
  </si>
  <si>
    <t>PNOVGORE</t>
  </si>
  <si>
    <t>Новгородская область</t>
  </si>
  <si>
    <t>ОАО "СибирьЭнерго"</t>
  </si>
  <si>
    <t>PNOVOSIB</t>
  </si>
  <si>
    <t>Новосибирская область</t>
  </si>
  <si>
    <t>ООО "Новоуральская энергосбытовая компания"</t>
  </si>
  <si>
    <t>PNUESBK1</t>
  </si>
  <si>
    <t>PNURENER</t>
  </si>
  <si>
    <t>Чеченская Республика</t>
  </si>
  <si>
    <t>ООО "Нижневартовская Энергосбытовая компания"</t>
  </si>
  <si>
    <t>PNVAREK1</t>
  </si>
  <si>
    <t>ОАО "Обеспечение РФЯЦ-ВНИИЭФ"</t>
  </si>
  <si>
    <t>POBESPE1</t>
  </si>
  <si>
    <t>ОАО "Орловская сбытовая компания"</t>
  </si>
  <si>
    <t>PORELENE</t>
  </si>
  <si>
    <t>Орловская область</t>
  </si>
  <si>
    <t>ОАО "Оренбургэнергосбыт"</t>
  </si>
  <si>
    <t>PORENBEN</t>
  </si>
  <si>
    <t>Оренбургская область</t>
  </si>
  <si>
    <t>ОАО "Пензенская энергосбытовая компания"</t>
  </si>
  <si>
    <t>PPENZAEN</t>
  </si>
  <si>
    <t>Пензенская область</t>
  </si>
  <si>
    <t>ОАО "Пермская энергосбытовая компания"</t>
  </si>
  <si>
    <t>PPERMENE</t>
  </si>
  <si>
    <t>Пермский край</t>
  </si>
  <si>
    <t>ОАО "Псковэнергосбыт"</t>
  </si>
  <si>
    <t>PPSKOVEN</t>
  </si>
  <si>
    <t>Псковская область</t>
  </si>
  <si>
    <t>ОАО "Пятигорские электрические сети"</t>
  </si>
  <si>
    <t>PPYATELS</t>
  </si>
  <si>
    <t>ОАО "Роскоммунэнерго"</t>
  </si>
  <si>
    <t>PROSKOM1</t>
  </si>
  <si>
    <t>ОАО "Энергосбыт Ростовэнерго"</t>
  </si>
  <si>
    <t>PROSTOVE</t>
  </si>
  <si>
    <t>Ростовская область</t>
  </si>
  <si>
    <t>ООО "РУСЭНЕРГОСБЫТ"</t>
  </si>
  <si>
    <t>PRUSGD03</t>
  </si>
  <si>
    <t>PRUSGD07</t>
  </si>
  <si>
    <t>PRUSGD35</t>
  </si>
  <si>
    <t>PRUSGD36</t>
  </si>
  <si>
    <t>PRUSGD37</t>
  </si>
  <si>
    <t>PRUSGD38</t>
  </si>
  <si>
    <t>PRUSGD39</t>
  </si>
  <si>
    <t>Саратовская область</t>
  </si>
  <si>
    <t>PRUSGD40</t>
  </si>
  <si>
    <t>PRUSGD47</t>
  </si>
  <si>
    <t>Ярославская область</t>
  </si>
  <si>
    <t>PRUSGD49</t>
  </si>
  <si>
    <t>PRUSGD52</t>
  </si>
  <si>
    <t>PRUSGDKL</t>
  </si>
  <si>
    <t>PRUSGDLE</t>
  </si>
  <si>
    <t>PRUSGDRK</t>
  </si>
  <si>
    <t>PRUSGDS2</t>
  </si>
  <si>
    <t>PRUSGDVL</t>
  </si>
  <si>
    <t>Владимирская область</t>
  </si>
  <si>
    <t>ООО "Рязанская городская муниципальная энергосбытовая компания"</t>
  </si>
  <si>
    <t>PRYAZEL1</t>
  </si>
  <si>
    <t>Рязанская область</t>
  </si>
  <si>
    <t>ОАО "Рязанская энергетическая сбытовая компания"</t>
  </si>
  <si>
    <t>PRYAZENE</t>
  </si>
  <si>
    <t>ОАО "Самараэнерго"</t>
  </si>
  <si>
    <t>PSAMARAE</t>
  </si>
  <si>
    <t>Самарская область</t>
  </si>
  <si>
    <t>ЗАО "Самарагорэнергосбыт"</t>
  </si>
  <si>
    <t>PSAMELS1</t>
  </si>
  <si>
    <t>ОАО "Саратовэнерго"</t>
  </si>
  <si>
    <t>PSARATEN</t>
  </si>
  <si>
    <t>ООО "Саратовское предприятие городских электрических сетей"</t>
  </si>
  <si>
    <t>PSARELS1</t>
  </si>
  <si>
    <t>PSEVKAVE</t>
  </si>
  <si>
    <t>Республика Северная Осетия-Алания</t>
  </si>
  <si>
    <t>ОАО "Смоленскэнергосбыт"</t>
  </si>
  <si>
    <t>PSMOLENE</t>
  </si>
  <si>
    <t>Смоленская область</t>
  </si>
  <si>
    <t>ОАО "Ставропольэнергосбыт"</t>
  </si>
  <si>
    <t>PSTAVREN</t>
  </si>
  <si>
    <t>ОАО "Свердловэнергосбыт"</t>
  </si>
  <si>
    <t>PSVERDLE</t>
  </si>
  <si>
    <t>ОАО "Тамбовская энергосбытовая компания"</t>
  </si>
  <si>
    <t>PTAMBOVE</t>
  </si>
  <si>
    <t>Тамбовская область</t>
  </si>
  <si>
    <t>ОАО "Татэнергосбыт"</t>
  </si>
  <si>
    <t>PTATENER</t>
  </si>
  <si>
    <t>Республика Татарстан</t>
  </si>
  <si>
    <t>ОАО "Тольяттинская энергосбытовая компания"</t>
  </si>
  <si>
    <t>PTEKOMP1</t>
  </si>
  <si>
    <t>ОАО "Тамбовская областная сбытовая компания"</t>
  </si>
  <si>
    <t>PTOSKOM1</t>
  </si>
  <si>
    <t>МУП "Троицкая электросеть"</t>
  </si>
  <si>
    <t>PTROELS1</t>
  </si>
  <si>
    <t>ОАО "Тульская сбытовая компания"</t>
  </si>
  <si>
    <t>PTULENER</t>
  </si>
  <si>
    <t>ОАО "Тульская энергосбытовая компания"</t>
  </si>
  <si>
    <t>PTULESB1</t>
  </si>
  <si>
    <t>ОАО "Тюменская энергосбытовая компания"</t>
  </si>
  <si>
    <t>PTUMENEN</t>
  </si>
  <si>
    <t>ОАО "Тываэнергосбыт"</t>
  </si>
  <si>
    <t>PTUVENER</t>
  </si>
  <si>
    <t>Республика Тыва</t>
  </si>
  <si>
    <t>ОАО "Тверская энергосбытовая компания"</t>
  </si>
  <si>
    <t>PTVERENE</t>
  </si>
  <si>
    <t>Тверская область</t>
  </si>
  <si>
    <t>ОАО "Удмуртская энергосбытовая компания"</t>
  </si>
  <si>
    <t>PUDMURTE</t>
  </si>
  <si>
    <t>Удмуртская Республика</t>
  </si>
  <si>
    <t>ОАО "Ульяновскэнерго"</t>
  </si>
  <si>
    <t>PULYANEN</t>
  </si>
  <si>
    <t>Ульяновская область</t>
  </si>
  <si>
    <t>ЗАО "Волгаэнергосбыт"</t>
  </si>
  <si>
    <t>PVENESB1</t>
  </si>
  <si>
    <t>ЗАО "Витимэнергосбыт"</t>
  </si>
  <si>
    <t>PVITENSB</t>
  </si>
  <si>
    <t>ОАО "Владимирская энергосбытовая компания"</t>
  </si>
  <si>
    <t>PVLADIME</t>
  </si>
  <si>
    <t>ОАО "Волгоградэнергосбыт"</t>
  </si>
  <si>
    <t>PVOLGOGE</t>
  </si>
  <si>
    <t>Волгоградская область</t>
  </si>
  <si>
    <t>ОАО "Вологдаэнергосбыт"</t>
  </si>
  <si>
    <t>PVOLOGEN</t>
  </si>
  <si>
    <t>Вологодская область</t>
  </si>
  <si>
    <t>ОАО "Воронежская энергосбытовая компания"</t>
  </si>
  <si>
    <t>PVORNEGE</t>
  </si>
  <si>
    <t>ООО "Электросбытовая компания "Ватт-Электросбыт"</t>
  </si>
  <si>
    <t>PWATTEL1</t>
  </si>
  <si>
    <t>ОАО "Ярославская сбытовая компания"</t>
  </si>
  <si>
    <t>PYARENER</t>
  </si>
  <si>
    <t>в т.ч.  стоимость э/э (расчет)</t>
  </si>
  <si>
    <t>Прогнозные цены АТС</t>
  </si>
  <si>
    <t>Разница</t>
  </si>
  <si>
    <t>декабрь 2011 г.</t>
  </si>
  <si>
    <t>Прогноз средневзвешенных нерегулируемых цен на электроэнергию и мощность по ГТП на декабрь (факт) 2011 года</t>
  </si>
  <si>
    <t>декабрь 2011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</si>
</sst>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#,##0_ ;[Red]\-#,##0\ "/>
    <numFmt numFmtId="167" formatCode="#,##0.0_ ;[Red]\-#,##0.0\ "/>
    <numFmt numFmtId="168" formatCode="0.0%"/>
    <numFmt numFmtId="169" formatCode="0.000000"/>
    <numFmt numFmtId="170" formatCode="#,##0.00000_ ;[Red]\-#,##0.00000\ "/>
    <numFmt numFmtId="171" formatCode="#,##0.00_ ;[Red]\-#,##0.00\ "/>
    <numFmt numFmtId="172" formatCode="#,##0.000_ ;[Red]\-#,##0.000\ "/>
    <numFmt numFmtId="173" formatCode="#,##0.0000_ ;[Red]\-#,##0.0000\ "/>
    <numFmt numFmtId="174" formatCode="0.00000%"/>
    <numFmt numFmtId="175" formatCode="0.000"/>
    <numFmt numFmtId="176" formatCode="0.0"/>
    <numFmt numFmtId="177" formatCode="#,##0.000000_ ;[Red]\-#,##0.000000\ "/>
  </numFmts>
  <fonts count="13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164" fontId="0" fillId="0" borderId="1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165" fontId="3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2" xfId="0" applyNumberFormat="1" applyBorder="1" applyAlignment="1">
      <alignment vertical="center"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170" fontId="0" fillId="3" borderId="1" xfId="0" applyNumberFormat="1" applyFill="1" applyBorder="1" applyAlignment="1">
      <alignment/>
    </xf>
    <xf numFmtId="170" fontId="0" fillId="0" borderId="1" xfId="0" applyNumberFormat="1" applyFill="1" applyBorder="1" applyAlignment="1">
      <alignment/>
    </xf>
    <xf numFmtId="170" fontId="0" fillId="4" borderId="1" xfId="0" applyNumberFormat="1" applyFill="1" applyBorder="1" applyAlignment="1">
      <alignment/>
    </xf>
    <xf numFmtId="170" fontId="0" fillId="5" borderId="1" xfId="0" applyNumberFormat="1" applyFill="1" applyBorder="1" applyAlignment="1">
      <alignment/>
    </xf>
    <xf numFmtId="170" fontId="0" fillId="6" borderId="1" xfId="0" applyNumberFormat="1" applyFill="1" applyBorder="1" applyAlignment="1">
      <alignment/>
    </xf>
    <xf numFmtId="170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4" xfId="0" applyFill="1" applyBorder="1" applyAlignment="1">
      <alignment horizontal="left" indent="1"/>
    </xf>
    <xf numFmtId="0" fontId="0" fillId="0" borderId="4" xfId="0" applyFill="1" applyBorder="1" applyAlignment="1">
      <alignment horizontal="left"/>
    </xf>
    <xf numFmtId="165" fontId="0" fillId="6" borderId="4" xfId="0" applyNumberFormat="1" applyFill="1" applyBorder="1" applyAlignment="1">
      <alignment/>
    </xf>
    <xf numFmtId="0" fontId="0" fillId="4" borderId="4" xfId="0" applyFill="1" applyBorder="1" applyAlignment="1">
      <alignment horizontal="left" indent="1"/>
    </xf>
    <xf numFmtId="0" fontId="0" fillId="4" borderId="4" xfId="0" applyFill="1" applyBorder="1" applyAlignment="1">
      <alignment horizontal="left" wrapText="1" indent="1"/>
    </xf>
    <xf numFmtId="165" fontId="0" fillId="5" borderId="4" xfId="0" applyNumberFormat="1" applyFill="1" applyBorder="1" applyAlignment="1">
      <alignment/>
    </xf>
    <xf numFmtId="0" fontId="0" fillId="0" borderId="4" xfId="0" applyFill="1" applyBorder="1" applyAlignment="1">
      <alignment horizontal="left" indent="1"/>
    </xf>
    <xf numFmtId="165" fontId="0" fillId="5" borderId="4" xfId="0" applyNumberFormat="1" applyFill="1" applyBorder="1" applyAlignment="1">
      <alignment wrapText="1"/>
    </xf>
    <xf numFmtId="170" fontId="0" fillId="4" borderId="4" xfId="0" applyNumberFormat="1" applyFill="1" applyBorder="1" applyAlignment="1">
      <alignment wrapText="1"/>
    </xf>
    <xf numFmtId="0" fontId="0" fillId="0" borderId="4" xfId="0" applyBorder="1" applyAlignment="1">
      <alignment horizontal="left" indent="1"/>
    </xf>
    <xf numFmtId="0" fontId="0" fillId="0" borderId="5" xfId="0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0" xfId="0" applyAlignment="1">
      <alignment/>
    </xf>
    <xf numFmtId="9" fontId="0" fillId="0" borderId="0" xfId="20" applyFill="1" applyBorder="1" applyAlignment="1">
      <alignment/>
    </xf>
    <xf numFmtId="168" fontId="0" fillId="0" borderId="0" xfId="20" applyNumberFormat="1" applyFill="1" applyBorder="1" applyAlignment="1">
      <alignment/>
    </xf>
    <xf numFmtId="173" fontId="0" fillId="0" borderId="0" xfId="0" applyNumberFormat="1" applyAlignment="1">
      <alignment/>
    </xf>
    <xf numFmtId="170" fontId="0" fillId="0" borderId="0" xfId="0" applyNumberFormat="1" applyAlignment="1">
      <alignment/>
    </xf>
    <xf numFmtId="9" fontId="0" fillId="0" borderId="0" xfId="20" applyAlignment="1">
      <alignment/>
    </xf>
    <xf numFmtId="165" fontId="0" fillId="2" borderId="1" xfId="0" applyNumberFormat="1" applyFill="1" applyBorder="1" applyAlignment="1">
      <alignment wrapText="1"/>
    </xf>
    <xf numFmtId="0" fontId="11" fillId="0" borderId="0" xfId="0" applyFont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3" fillId="0" borderId="1" xfId="0" applyNumberFormat="1" applyFont="1" applyBorder="1" applyAlignment="1">
      <alignment/>
    </xf>
    <xf numFmtId="0" fontId="6" fillId="4" borderId="1" xfId="0" applyNumberFormat="1" applyFont="1" applyFill="1" applyBorder="1" applyAlignment="1" quotePrefix="1">
      <alignment horizontal="center" vertical="center"/>
    </xf>
    <xf numFmtId="0" fontId="0" fillId="4" borderId="0" xfId="0" applyFill="1" applyAlignment="1">
      <alignment/>
    </xf>
    <xf numFmtId="170" fontId="0" fillId="3" borderId="1" xfId="0" applyNumberFormat="1" applyFill="1" applyBorder="1" applyAlignment="1">
      <alignment/>
    </xf>
    <xf numFmtId="0" fontId="11" fillId="0" borderId="0" xfId="0" applyFont="1" applyAlignment="1">
      <alignment/>
    </xf>
    <xf numFmtId="0" fontId="0" fillId="0" borderId="3" xfId="0" applyFont="1" applyBorder="1" applyAlignment="1">
      <alignment/>
    </xf>
    <xf numFmtId="164" fontId="0" fillId="0" borderId="1" xfId="0" applyNumberFormat="1" applyFill="1" applyBorder="1" applyAlignment="1">
      <alignment/>
    </xf>
    <xf numFmtId="170" fontId="0" fillId="0" borderId="1" xfId="0" applyNumberFormat="1" applyFill="1" applyBorder="1" applyAlignment="1">
      <alignment/>
    </xf>
    <xf numFmtId="170" fontId="0" fillId="0" borderId="7" xfId="0" applyNumberFormat="1" applyFill="1" applyBorder="1" applyAlignment="1">
      <alignment/>
    </xf>
    <xf numFmtId="170" fontId="0" fillId="0" borderId="8" xfId="0" applyNumberFormat="1" applyFill="1" applyBorder="1" applyAlignment="1">
      <alignment/>
    </xf>
    <xf numFmtId="170" fontId="0" fillId="0" borderId="9" xfId="0" applyNumberFormat="1" applyFill="1" applyBorder="1" applyAlignment="1">
      <alignment/>
    </xf>
    <xf numFmtId="170" fontId="0" fillId="0" borderId="7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0" fontId="0" fillId="3" borderId="1" xfId="0" applyFill="1" applyBorder="1" applyAlignment="1">
      <alignment/>
    </xf>
    <xf numFmtId="170" fontId="0" fillId="5" borderId="1" xfId="0" applyNumberFormat="1" applyFill="1" applyBorder="1" applyAlignment="1">
      <alignment/>
    </xf>
    <xf numFmtId="170" fontId="0" fillId="6" borderId="1" xfId="0" applyNumberFormat="1" applyFill="1" applyBorder="1" applyAlignment="1">
      <alignment/>
    </xf>
    <xf numFmtId="170" fontId="0" fillId="0" borderId="1" xfId="0" applyNumberFormat="1" applyBorder="1" applyAlignment="1">
      <alignment/>
    </xf>
    <xf numFmtId="170" fontId="0" fillId="4" borderId="1" xfId="0" applyNumberFormat="1" applyFill="1" applyBorder="1" applyAlignment="1">
      <alignment/>
    </xf>
    <xf numFmtId="0" fontId="0" fillId="0" borderId="6" xfId="0" applyBorder="1" applyAlignment="1">
      <alignment/>
    </xf>
    <xf numFmtId="165" fontId="0" fillId="7" borderId="4" xfId="0" applyNumberFormat="1" applyFill="1" applyBorder="1" applyAlignment="1">
      <alignment/>
    </xf>
    <xf numFmtId="170" fontId="0" fillId="7" borderId="1" xfId="0" applyNumberFormat="1" applyFill="1" applyBorder="1" applyAlignment="1">
      <alignment/>
    </xf>
    <xf numFmtId="171" fontId="6" fillId="4" borderId="1" xfId="0" applyNumberFormat="1" applyFont="1" applyFill="1" applyBorder="1" applyAlignment="1" quotePrefix="1">
      <alignment horizontal="right" vertical="center"/>
    </xf>
    <xf numFmtId="0" fontId="6" fillId="4" borderId="1" xfId="0" applyNumberFormat="1" applyFont="1" applyFill="1" applyBorder="1" applyAlignment="1" quotePrefix="1">
      <alignment horizontal="center" vertical="center" wrapText="1"/>
    </xf>
    <xf numFmtId="171" fontId="6" fillId="4" borderId="4" xfId="0" applyNumberFormat="1" applyFont="1" applyFill="1" applyBorder="1" applyAlignment="1" quotePrefix="1">
      <alignment horizontal="right" vertical="center"/>
    </xf>
    <xf numFmtId="0" fontId="6" fillId="4" borderId="4" xfId="0" applyNumberFormat="1" applyFont="1" applyFill="1" applyBorder="1" applyAlignment="1" quotePrefix="1">
      <alignment horizontal="left" vertical="center" wrapText="1"/>
    </xf>
    <xf numFmtId="2" fontId="7" fillId="0" borderId="4" xfId="18" applyNumberFormat="1" applyFont="1" applyFill="1" applyBorder="1" applyAlignment="1" quotePrefix="1">
      <alignment horizontal="center" vertical="center" wrapText="1"/>
      <protection/>
    </xf>
    <xf numFmtId="2" fontId="7" fillId="0" borderId="1" xfId="18" applyNumberFormat="1" applyFont="1" applyFill="1" applyBorder="1" applyAlignment="1" quotePrefix="1">
      <alignment horizontal="center" vertical="center" wrapText="1"/>
      <protection/>
    </xf>
    <xf numFmtId="2" fontId="7" fillId="0" borderId="2" xfId="18" applyNumberFormat="1" applyFont="1" applyFill="1" applyBorder="1" applyAlignment="1" quotePrefix="1">
      <alignment horizontal="center" vertical="center" wrapText="1"/>
      <protection/>
    </xf>
    <xf numFmtId="2" fontId="7" fillId="0" borderId="10" xfId="18" applyNumberFormat="1" applyFont="1" applyFill="1" applyBorder="1" applyAlignment="1" quotePrefix="1">
      <alignment horizontal="center" vertical="center" wrapText="1"/>
      <protection/>
    </xf>
    <xf numFmtId="2" fontId="7" fillId="0" borderId="11" xfId="18" applyNumberFormat="1" applyFont="1" applyFill="1" applyBorder="1" applyAlignment="1" quotePrefix="1">
      <alignment horizontal="center" vertical="center" wrapText="1"/>
      <protection/>
    </xf>
    <xf numFmtId="0" fontId="6" fillId="0" borderId="4" xfId="0" applyNumberFormat="1" applyFont="1" applyFill="1" applyBorder="1" applyAlignment="1" quotePrefix="1">
      <alignment horizontal="left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4" fontId="6" fillId="0" borderId="1" xfId="0" applyNumberFormat="1" applyFont="1" applyFill="1" applyBorder="1" applyAlignment="1" quotePrefix="1">
      <alignment vertical="center"/>
    </xf>
    <xf numFmtId="4" fontId="6" fillId="0" borderId="2" xfId="0" applyNumberFormat="1" applyFont="1" applyFill="1" applyBorder="1" applyAlignment="1" quotePrefix="1">
      <alignment vertical="center"/>
    </xf>
    <xf numFmtId="4" fontId="6" fillId="0" borderId="4" xfId="0" applyNumberFormat="1" applyFont="1" applyFill="1" applyBorder="1" applyAlignment="1" quotePrefix="1">
      <alignment vertical="center"/>
    </xf>
    <xf numFmtId="4" fontId="6" fillId="0" borderId="10" xfId="0" applyNumberFormat="1" applyFont="1" applyFill="1" applyBorder="1" applyAlignment="1" quotePrefix="1">
      <alignment vertical="center"/>
    </xf>
    <xf numFmtId="4" fontId="6" fillId="0" borderId="11" xfId="0" applyNumberFormat="1" applyFont="1" applyFill="1" applyBorder="1" applyAlignment="1" quotePrefix="1">
      <alignment vertical="center"/>
    </xf>
    <xf numFmtId="0" fontId="6" fillId="0" borderId="4" xfId="0" applyNumberFormat="1" applyFont="1" applyFill="1" applyBorder="1" applyAlignment="1" quotePrefix="1">
      <alignment horizontal="left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171" fontId="6" fillId="0" borderId="1" xfId="0" applyNumberFormat="1" applyFont="1" applyFill="1" applyBorder="1" applyAlignment="1" quotePrefix="1">
      <alignment horizontal="right" vertical="center"/>
    </xf>
    <xf numFmtId="171" fontId="6" fillId="0" borderId="2" xfId="0" applyNumberFormat="1" applyFont="1" applyFill="1" applyBorder="1" applyAlignment="1" quotePrefix="1">
      <alignment horizontal="right" vertical="center"/>
    </xf>
    <xf numFmtId="171" fontId="6" fillId="0" borderId="4" xfId="0" applyNumberFormat="1" applyFont="1" applyFill="1" applyBorder="1" applyAlignment="1" quotePrefix="1">
      <alignment horizontal="right" vertical="center"/>
    </xf>
    <xf numFmtId="171" fontId="6" fillId="0" borderId="10" xfId="0" applyNumberFormat="1" applyFont="1" applyFill="1" applyBorder="1" applyAlignment="1" quotePrefix="1">
      <alignment horizontal="right" vertical="center"/>
    </xf>
    <xf numFmtId="166" fontId="6" fillId="0" borderId="11" xfId="0" applyNumberFormat="1" applyFont="1" applyFill="1" applyBorder="1" applyAlignment="1" quotePrefix="1">
      <alignment horizontal="right" vertical="center"/>
    </xf>
    <xf numFmtId="166" fontId="6" fillId="0" borderId="1" xfId="0" applyNumberFormat="1" applyFont="1" applyFill="1" applyBorder="1" applyAlignment="1" quotePrefix="1">
      <alignment horizontal="right" vertical="center"/>
    </xf>
    <xf numFmtId="166" fontId="6" fillId="0" borderId="2" xfId="0" applyNumberFormat="1" applyFont="1" applyFill="1" applyBorder="1" applyAlignment="1" quotePrefix="1">
      <alignment horizontal="right" vertical="center"/>
    </xf>
    <xf numFmtId="166" fontId="6" fillId="0" borderId="4" xfId="0" applyNumberFormat="1" applyFont="1" applyFill="1" applyBorder="1" applyAlignment="1" quotePrefix="1">
      <alignment horizontal="right" vertical="center"/>
    </xf>
    <xf numFmtId="166" fontId="6" fillId="0" borderId="10" xfId="0" applyNumberFormat="1" applyFont="1" applyFill="1" applyBorder="1" applyAlignment="1" quotePrefix="1">
      <alignment horizontal="right" vertical="center"/>
    </xf>
    <xf numFmtId="171" fontId="6" fillId="0" borderId="1" xfId="0" applyNumberFormat="1" applyFont="1" applyFill="1" applyBorder="1" applyAlignment="1">
      <alignment horizontal="right" vertical="center"/>
    </xf>
    <xf numFmtId="171" fontId="6" fillId="0" borderId="2" xfId="0" applyNumberFormat="1" applyFont="1" applyFill="1" applyBorder="1" applyAlignment="1">
      <alignment horizontal="right" vertical="center"/>
    </xf>
    <xf numFmtId="171" fontId="6" fillId="0" borderId="4" xfId="0" applyNumberFormat="1" applyFont="1" applyFill="1" applyBorder="1" applyAlignment="1">
      <alignment horizontal="right" vertical="center"/>
    </xf>
    <xf numFmtId="166" fontId="6" fillId="0" borderId="1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 quotePrefix="1">
      <alignment horizontal="left" vertical="center" wrapText="1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 wrapText="1"/>
    </xf>
    <xf numFmtId="171" fontId="6" fillId="0" borderId="6" xfId="0" applyNumberFormat="1" applyFont="1" applyFill="1" applyBorder="1" applyAlignment="1" quotePrefix="1">
      <alignment horizontal="right" vertical="center"/>
    </xf>
    <xf numFmtId="171" fontId="6" fillId="0" borderId="12" xfId="0" applyNumberFormat="1" applyFont="1" applyFill="1" applyBorder="1" applyAlignment="1" quotePrefix="1">
      <alignment horizontal="right" vertical="center"/>
    </xf>
    <xf numFmtId="171" fontId="6" fillId="0" borderId="5" xfId="0" applyNumberFormat="1" applyFont="1" applyFill="1" applyBorder="1" applyAlignment="1" quotePrefix="1">
      <alignment horizontal="right" vertical="center"/>
    </xf>
    <xf numFmtId="171" fontId="6" fillId="0" borderId="13" xfId="0" applyNumberFormat="1" applyFont="1" applyFill="1" applyBorder="1" applyAlignment="1" quotePrefix="1">
      <alignment horizontal="right" vertical="center"/>
    </xf>
    <xf numFmtId="166" fontId="6" fillId="0" borderId="14" xfId="0" applyNumberFormat="1" applyFont="1" applyFill="1" applyBorder="1" applyAlignment="1" quotePrefix="1">
      <alignment horizontal="right" vertical="center"/>
    </xf>
    <xf numFmtId="166" fontId="6" fillId="0" borderId="6" xfId="0" applyNumberFormat="1" applyFont="1" applyFill="1" applyBorder="1" applyAlignment="1" quotePrefix="1">
      <alignment horizontal="right" vertical="center"/>
    </xf>
    <xf numFmtId="166" fontId="6" fillId="0" borderId="12" xfId="0" applyNumberFormat="1" applyFont="1" applyFill="1" applyBorder="1" applyAlignment="1" quotePrefix="1">
      <alignment horizontal="right" vertical="center"/>
    </xf>
    <xf numFmtId="166" fontId="6" fillId="0" borderId="5" xfId="0" applyNumberFormat="1" applyFont="1" applyFill="1" applyBorder="1" applyAlignment="1" quotePrefix="1">
      <alignment horizontal="right" vertical="center"/>
    </xf>
    <xf numFmtId="166" fontId="6" fillId="0" borderId="13" xfId="0" applyNumberFormat="1" applyFont="1" applyFill="1" applyBorder="1" applyAlignment="1" quotePrefix="1">
      <alignment horizontal="right" vertical="center"/>
    </xf>
    <xf numFmtId="0" fontId="6" fillId="0" borderId="9" xfId="0" applyNumberFormat="1" applyFont="1" applyFill="1" applyBorder="1" applyAlignment="1" quotePrefix="1">
      <alignment horizontal="left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171" fontId="6" fillId="0" borderId="9" xfId="0" applyNumberFormat="1" applyFont="1" applyFill="1" applyBorder="1" applyAlignment="1" quotePrefix="1">
      <alignment horizontal="right" vertical="center"/>
    </xf>
    <xf numFmtId="166" fontId="6" fillId="0" borderId="9" xfId="0" applyNumberFormat="1" applyFont="1" applyFill="1" applyBorder="1" applyAlignment="1" quotePrefix="1">
      <alignment horizontal="right" vertical="center"/>
    </xf>
    <xf numFmtId="166" fontId="6" fillId="0" borderId="15" xfId="0" applyNumberFormat="1" applyFont="1" applyFill="1" applyBorder="1" applyAlignment="1" quotePrefix="1">
      <alignment horizontal="right" vertical="center"/>
    </xf>
    <xf numFmtId="166" fontId="6" fillId="0" borderId="16" xfId="0" applyNumberFormat="1" applyFont="1" applyFill="1" applyBorder="1" applyAlignment="1" quotePrefix="1">
      <alignment horizontal="right" vertical="center"/>
    </xf>
    <xf numFmtId="166" fontId="6" fillId="0" borderId="17" xfId="0" applyNumberFormat="1" applyFont="1" applyFill="1" applyBorder="1" applyAlignment="1" quotePrefix="1">
      <alignment horizontal="right" vertical="center"/>
    </xf>
    <xf numFmtId="0" fontId="6" fillId="0" borderId="1" xfId="0" applyNumberFormat="1" applyFont="1" applyFill="1" applyBorder="1" applyAlignment="1" quotePrefix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66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  <xf numFmtId="166" fontId="6" fillId="4" borderId="1" xfId="0" applyNumberFormat="1" applyFont="1" applyFill="1" applyBorder="1" applyAlignment="1" quotePrefix="1">
      <alignment horizontal="right" vertical="center"/>
    </xf>
    <xf numFmtId="166" fontId="6" fillId="4" borderId="4" xfId="0" applyNumberFormat="1" applyFont="1" applyFill="1" applyBorder="1" applyAlignment="1" quotePrefix="1">
      <alignment horizontal="right" vertical="center"/>
    </xf>
    <xf numFmtId="166" fontId="6" fillId="4" borderId="10" xfId="0" applyNumberFormat="1" applyFont="1" applyFill="1" applyBorder="1" applyAlignment="1" quotePrefix="1">
      <alignment horizontal="right" vertical="center"/>
    </xf>
    <xf numFmtId="169" fontId="2" fillId="0" borderId="1" xfId="0" applyNumberFormat="1" applyFont="1" applyFill="1" applyBorder="1" applyAlignment="1">
      <alignment/>
    </xf>
    <xf numFmtId="169" fontId="0" fillId="2" borderId="1" xfId="0" applyNumberFormat="1" applyFill="1" applyBorder="1" applyAlignment="1">
      <alignment/>
    </xf>
    <xf numFmtId="169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/>
    </xf>
    <xf numFmtId="177" fontId="0" fillId="0" borderId="1" xfId="0" applyNumberFormat="1" applyFill="1" applyBorder="1" applyAlignment="1">
      <alignment/>
    </xf>
    <xf numFmtId="171" fontId="6" fillId="4" borderId="2" xfId="0" applyNumberFormat="1" applyFont="1" applyFill="1" applyBorder="1" applyAlignment="1">
      <alignment horizontal="right" vertic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" fontId="7" fillId="0" borderId="20" xfId="18" applyNumberFormat="1" applyFont="1" applyFill="1" applyBorder="1" applyAlignment="1">
      <alignment horizontal="center" vertical="center" wrapText="1"/>
      <protection/>
    </xf>
    <xf numFmtId="2" fontId="7" fillId="0" borderId="3" xfId="18" applyNumberFormat="1" applyFont="1" applyFill="1" applyBorder="1" applyAlignment="1">
      <alignment horizontal="center" vertical="center" wrapText="1"/>
      <protection/>
    </xf>
    <xf numFmtId="2" fontId="7" fillId="0" borderId="21" xfId="18" applyNumberFormat="1" applyFont="1" applyFill="1" applyBorder="1" applyAlignment="1">
      <alignment horizontal="center" vertical="center" wrapText="1"/>
      <protection/>
    </xf>
    <xf numFmtId="2" fontId="7" fillId="0" borderId="19" xfId="18" applyNumberFormat="1" applyFont="1" applyFill="1" applyBorder="1" applyAlignment="1">
      <alignment horizontal="center" vertical="center" wrapText="1"/>
      <protection/>
    </xf>
    <xf numFmtId="2" fontId="7" fillId="0" borderId="22" xfId="18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2" fontId="7" fillId="0" borderId="23" xfId="18" applyNumberFormat="1" applyFont="1" applyFill="1" applyBorder="1" applyAlignment="1">
      <alignment horizontal="center" vertical="center" wrapText="1"/>
      <protection/>
    </xf>
    <xf numFmtId="2" fontId="7" fillId="0" borderId="24" xfId="18" applyNumberFormat="1" applyFont="1" applyFill="1" applyBorder="1" applyAlignment="1">
      <alignment horizontal="center" vertical="center" wrapText="1"/>
      <protection/>
    </xf>
    <xf numFmtId="2" fontId="7" fillId="0" borderId="25" xfId="18" applyNumberFormat="1" applyFont="1" applyFill="1" applyBorder="1" applyAlignment="1">
      <alignment horizontal="center" vertical="center" wrapText="1"/>
      <protection/>
    </xf>
    <xf numFmtId="0" fontId="2" fillId="8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a\Local%20Settings\Temporary%20Internet%20Files\Content.Outlook\DA2H01HN\20110204_NURENERG_PNURENER_012011_gtp_1st_st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a\Local%20Settings\Temporary%20Internet%20Files\Content.Outlook\DA2H01HN\20110204_SEVKAVEN_PSEVKAVE_012011_gtp_1st_st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a\Local%20Settings\Temporary%20Internet%20Files\Content.Outlook\DA2H01HN\20110204_INGUSHEN_PINGUSHE_012011_gtp_1st_sta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a\Local%20Settings\Temporary%20Internet%20Files\Content.Outlook\DA2H01HN\20110204_DAGESBYT_PDAGENER_012011_gtp_1st_st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a\Local%20Settings\Temporary%20Internet%20Files\Content.Outlook\DA2H01HN\20110204_KALMENER_PKALMENE_012011_gtp_1st_st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a\Local%20Settings\Temporary%20Internet%20Files\Content.Outlook\DA2H01HN\20110204_KCHERKEN_PKCHERKE_012011_gtp_1st_st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a\&#1052;&#1086;&#1080;%20&#1076;&#1086;&#1082;&#1091;&#1084;&#1077;&#1085;&#1090;&#1099;\&#1088;&#1072;&#1073;&#1086;&#1095;&#1072;&#1103;%20&#1087;&#1072;&#1087;&#1082;&#1072;\&#1088;&#1072;&#1089;&#1095;&#1077;&#1090;%20&#1089;&#1090;&#1086;&#1080;&#1084;&#1086;&#1089;&#1090;&#1080;\&#1085;&#1072;%202011\&#1103;&#1085;&#1074;&#1072;&#1088;&#1100;\&#1057;&#1074;&#1086;&#1076;_&#1058;&#1072;&#1088;&#1080;&#1092;&#1085;&#1086;&#1077;_&#1084;&#1077;&#1085;&#1102;_&#1103;&#1085;&#1074;&#1072;&#1088;&#1100;(&#1056;&#1077;&#1075;&#1091;&#1083;&#1080;&#1088;&#1091;&#1077;&#1084;&#1099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>
            <v>521.25</v>
          </cell>
        </row>
        <row r="11">
          <cell r="B11">
            <v>534.85</v>
          </cell>
        </row>
        <row r="12">
          <cell r="B12">
            <v>545.71</v>
          </cell>
        </row>
        <row r="13">
          <cell r="B13">
            <v>558.47</v>
          </cell>
        </row>
        <row r="14">
          <cell r="B14">
            <v>573.68</v>
          </cell>
        </row>
        <row r="15">
          <cell r="B15">
            <v>592.03</v>
          </cell>
        </row>
        <row r="16">
          <cell r="B16">
            <v>614.81</v>
          </cell>
        </row>
        <row r="26">
          <cell r="B26" t="str">
            <v>76441,09</v>
          </cell>
        </row>
        <row r="27">
          <cell r="B27" t="str">
            <v>398,94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>
            <v>821.98</v>
          </cell>
        </row>
        <row r="11">
          <cell r="B11">
            <v>863.26</v>
          </cell>
        </row>
        <row r="12">
          <cell r="B12">
            <v>896.2</v>
          </cell>
        </row>
        <row r="13">
          <cell r="B13">
            <v>934.93</v>
          </cell>
        </row>
        <row r="14">
          <cell r="B14">
            <v>981.08</v>
          </cell>
        </row>
        <row r="15">
          <cell r="B15">
            <v>1036.74</v>
          </cell>
        </row>
        <row r="16">
          <cell r="B16">
            <v>1105.85</v>
          </cell>
        </row>
        <row r="26">
          <cell r="B26" t="str">
            <v>231913,59</v>
          </cell>
        </row>
        <row r="27">
          <cell r="B27" t="str">
            <v>450,92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>
            <v>770.1</v>
          </cell>
        </row>
        <row r="11">
          <cell r="B11">
            <v>794.1</v>
          </cell>
        </row>
        <row r="12">
          <cell r="B12">
            <v>813.24</v>
          </cell>
        </row>
        <row r="13">
          <cell r="B13">
            <v>835.75</v>
          </cell>
        </row>
        <row r="14">
          <cell r="B14">
            <v>862.58</v>
          </cell>
        </row>
        <row r="15">
          <cell r="B15">
            <v>894.94</v>
          </cell>
        </row>
        <row r="16">
          <cell r="B16">
            <v>935.11</v>
          </cell>
        </row>
        <row r="26">
          <cell r="B26" t="str">
            <v>134816,10</v>
          </cell>
        </row>
        <row r="27">
          <cell r="B27" t="str">
            <v>554,39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>
            <v>700.81</v>
          </cell>
        </row>
        <row r="11">
          <cell r="B11">
            <v>733.17</v>
          </cell>
        </row>
        <row r="12">
          <cell r="B12">
            <v>758.99</v>
          </cell>
        </row>
        <row r="13">
          <cell r="B13">
            <v>789.36</v>
          </cell>
        </row>
        <row r="14">
          <cell r="B14">
            <v>825.54</v>
          </cell>
        </row>
        <row r="15">
          <cell r="B15">
            <v>869.17</v>
          </cell>
        </row>
        <row r="16">
          <cell r="B16">
            <v>923.35</v>
          </cell>
        </row>
        <row r="26">
          <cell r="B26" t="str">
            <v>181816,47</v>
          </cell>
        </row>
        <row r="27">
          <cell r="B27" t="str">
            <v>409,90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>
            <v>1451.41</v>
          </cell>
        </row>
        <row r="11">
          <cell r="B11">
            <v>1501.1</v>
          </cell>
        </row>
        <row r="12">
          <cell r="B12">
            <v>1540.74</v>
          </cell>
        </row>
        <row r="13">
          <cell r="B13">
            <v>1587.36</v>
          </cell>
        </row>
        <row r="14">
          <cell r="B14">
            <v>1642.92</v>
          </cell>
        </row>
        <row r="15">
          <cell r="B15">
            <v>1709.92</v>
          </cell>
        </row>
        <row r="16">
          <cell r="B16">
            <v>1793.11</v>
          </cell>
        </row>
        <row r="26">
          <cell r="B26" t="str">
            <v>279165,16</v>
          </cell>
        </row>
        <row r="27">
          <cell r="B27" t="str">
            <v>1004,75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>
            <v>648.81</v>
          </cell>
        </row>
        <row r="11">
          <cell r="B11">
            <v>678.25</v>
          </cell>
        </row>
        <row r="12">
          <cell r="B12">
            <v>701.75</v>
          </cell>
        </row>
        <row r="13">
          <cell r="B13">
            <v>729.37</v>
          </cell>
        </row>
        <row r="14">
          <cell r="B14">
            <v>762.29</v>
          </cell>
        </row>
        <row r="15">
          <cell r="B15">
            <v>802</v>
          </cell>
        </row>
        <row r="16">
          <cell r="B16">
            <v>851.3</v>
          </cell>
        </row>
        <row r="26">
          <cell r="B26" t="str">
            <v>165434,53</v>
          </cell>
        </row>
        <row r="27">
          <cell r="B27" t="str">
            <v>384,11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ное_меню"/>
      <sheetName val="Цены_АТС"/>
      <sheetName val="КЧЭ"/>
      <sheetName val="КБЭ рег"/>
      <sheetName val="КАЛМ"/>
      <sheetName val="ДЭСК рег"/>
      <sheetName val="НУР рег"/>
      <sheetName val="ИНЭ рег"/>
      <sheetName val="СКЭ рег"/>
      <sheetName val="ДЭСК"/>
      <sheetName val="НУР"/>
      <sheetName val="ИНЭ"/>
      <sheetName val="СКЭ"/>
    </sheetNames>
    <sheetDataSet>
      <sheetData sheetId="1">
        <row r="91">
          <cell r="F91">
            <v>741.680176</v>
          </cell>
          <cell r="G91">
            <v>776.8607830799999</v>
          </cell>
          <cell r="H91">
            <v>804.9262111999999</v>
          </cell>
          <cell r="I91">
            <v>837.9327358199998</v>
          </cell>
          <cell r="J91">
            <v>877.2638639599999</v>
          </cell>
          <cell r="K91">
            <v>924.6983903599998</v>
          </cell>
          <cell r="L91">
            <v>983.5962606399999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1"/>
  <sheetViews>
    <sheetView view="pageBreakPreview" zoomScale="130" zoomScaleNormal="115" zoomScaleSheetLayoutView="13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" sqref="B6"/>
    </sheetView>
  </sheetViews>
  <sheetFormatPr defaultColWidth="9.00390625" defaultRowHeight="12.75" outlineLevelRow="1" outlineLevelCol="1"/>
  <cols>
    <col min="1" max="1" width="37.00390625" style="0" customWidth="1"/>
    <col min="2" max="2" width="16.25390625" style="0" customWidth="1"/>
    <col min="3" max="3" width="20.875" style="49" hidden="1" customWidth="1" outlineLevel="1"/>
    <col min="4" max="4" width="9.125" style="0" customWidth="1" collapsed="1"/>
  </cols>
  <sheetData>
    <row r="1" spans="1:3" ht="15">
      <c r="A1" s="56" t="s">
        <v>69</v>
      </c>
      <c r="B1" s="56"/>
      <c r="C1" s="63"/>
    </row>
    <row r="2" ht="13.5" thickBot="1"/>
    <row r="3" spans="1:3" ht="12.75" customHeight="1">
      <c r="A3" s="150" t="s">
        <v>32</v>
      </c>
      <c r="B3" s="31"/>
      <c r="C3" s="64"/>
    </row>
    <row r="4" spans="1:3" ht="51" customHeight="1">
      <c r="A4" s="151"/>
      <c r="B4" s="146" t="s">
        <v>59</v>
      </c>
      <c r="C4" s="147"/>
    </row>
    <row r="5" spans="1:3" ht="25.5" customHeight="1">
      <c r="A5" s="32"/>
      <c r="B5" s="148" t="s">
        <v>363</v>
      </c>
      <c r="C5" s="149"/>
    </row>
    <row r="6" spans="1:3" ht="12.75">
      <c r="A6" s="32"/>
      <c r="B6" s="21" t="s">
        <v>52</v>
      </c>
      <c r="C6" s="65" t="s">
        <v>45</v>
      </c>
    </row>
    <row r="7" spans="1:3" ht="12.75">
      <c r="A7" s="33" t="s">
        <v>35</v>
      </c>
      <c r="B7" s="24">
        <v>0.117</v>
      </c>
      <c r="C7" s="62" t="s">
        <v>58</v>
      </c>
    </row>
    <row r="8" spans="1:3" ht="12.75">
      <c r="A8" s="33" t="s">
        <v>77</v>
      </c>
      <c r="B8" s="24">
        <v>0.117</v>
      </c>
      <c r="C8" s="62"/>
    </row>
    <row r="9" spans="1:3" ht="12.75">
      <c r="A9" s="34" t="s">
        <v>56</v>
      </c>
      <c r="B9" s="24"/>
      <c r="C9" s="62"/>
    </row>
    <row r="10" spans="1:3" ht="12.75">
      <c r="A10" s="35" t="s">
        <v>36</v>
      </c>
      <c r="B10" s="144">
        <f>0.696/1000</f>
        <v>0.000696</v>
      </c>
      <c r="C10" s="66" t="s">
        <v>44</v>
      </c>
    </row>
    <row r="11" spans="1:3" ht="12.75">
      <c r="A11" s="35" t="s">
        <v>38</v>
      </c>
      <c r="B11" s="144">
        <f>0.239/1000</f>
        <v>0.00023899999999999998</v>
      </c>
      <c r="C11" s="66" t="s">
        <v>46</v>
      </c>
    </row>
    <row r="12" spans="1:3" ht="12.75" customHeight="1">
      <c r="A12" s="35" t="s">
        <v>37</v>
      </c>
      <c r="B12" s="144">
        <f>2.178/1000</f>
        <v>0.002178</v>
      </c>
      <c r="C12" s="66" t="s">
        <v>47</v>
      </c>
    </row>
    <row r="13" spans="1:3" ht="12.75">
      <c r="A13" s="34" t="s">
        <v>39</v>
      </c>
      <c r="B13" s="24"/>
      <c r="C13" s="67" t="s">
        <v>57</v>
      </c>
    </row>
    <row r="14" spans="1:3" ht="12.75" customHeight="1">
      <c r="A14" s="36" t="s">
        <v>51</v>
      </c>
      <c r="B14" s="27"/>
      <c r="C14" s="68"/>
    </row>
    <row r="15" spans="1:3" s="23" customFormat="1" ht="12.75">
      <c r="A15" s="37" t="s">
        <v>68</v>
      </c>
      <c r="B15" s="28"/>
      <c r="C15" s="68"/>
    </row>
    <row r="16" spans="1:3" ht="12.75">
      <c r="A16" s="38" t="s">
        <v>2</v>
      </c>
      <c r="B16" s="25">
        <v>1.529</v>
      </c>
      <c r="C16" s="68"/>
    </row>
    <row r="17" spans="1:3" ht="12.75">
      <c r="A17" s="38" t="s">
        <v>34</v>
      </c>
      <c r="B17" s="25">
        <v>1.602</v>
      </c>
      <c r="C17" s="68"/>
    </row>
    <row r="18" spans="1:3" ht="12.75">
      <c r="A18" s="38" t="s">
        <v>50</v>
      </c>
      <c r="B18" s="25">
        <v>2.036</v>
      </c>
      <c r="C18" s="68"/>
    </row>
    <row r="19" spans="1:3" ht="12.75">
      <c r="A19" s="38" t="s">
        <v>5</v>
      </c>
      <c r="B19" s="25">
        <v>2.489</v>
      </c>
      <c r="C19" s="68"/>
    </row>
    <row r="20" spans="1:3" ht="12.75">
      <c r="A20" s="39" t="s">
        <v>65</v>
      </c>
      <c r="B20" s="28"/>
      <c r="C20" s="68"/>
    </row>
    <row r="21" spans="1:3" ht="12.75">
      <c r="A21" s="40" t="s">
        <v>66</v>
      </c>
      <c r="B21" s="26"/>
      <c r="C21" s="68"/>
    </row>
    <row r="22" spans="1:3" ht="12.75">
      <c r="A22" s="38" t="s">
        <v>2</v>
      </c>
      <c r="B22" s="25">
        <v>314.634</v>
      </c>
      <c r="C22" s="68"/>
    </row>
    <row r="23" spans="1:3" ht="12.75">
      <c r="A23" s="38" t="s">
        <v>34</v>
      </c>
      <c r="B23" s="25">
        <v>394.298</v>
      </c>
      <c r="C23" s="68"/>
    </row>
    <row r="24" spans="1:3" ht="12.75">
      <c r="A24" s="38" t="s">
        <v>50</v>
      </c>
      <c r="B24" s="25">
        <v>660.287</v>
      </c>
      <c r="C24" s="68"/>
    </row>
    <row r="25" spans="1:3" ht="12.75">
      <c r="A25" s="38" t="s">
        <v>5</v>
      </c>
      <c r="B25" s="25">
        <v>932.343</v>
      </c>
      <c r="C25" s="68"/>
    </row>
    <row r="26" spans="1:3" ht="38.25">
      <c r="A26" s="41" t="s">
        <v>67</v>
      </c>
      <c r="B26" s="26"/>
      <c r="C26" s="68"/>
    </row>
    <row r="27" spans="1:3" ht="12.75">
      <c r="A27" s="38" t="s">
        <v>2</v>
      </c>
      <c r="B27" s="25">
        <v>0.878</v>
      </c>
      <c r="C27" s="68"/>
    </row>
    <row r="28" spans="1:3" ht="12.75">
      <c r="A28" s="38" t="s">
        <v>34</v>
      </c>
      <c r="B28" s="25">
        <v>0.996</v>
      </c>
      <c r="C28" s="68"/>
    </row>
    <row r="29" spans="1:3" ht="12.75">
      <c r="A29" s="38" t="s">
        <v>50</v>
      </c>
      <c r="B29" s="25">
        <v>0.778</v>
      </c>
      <c r="C29" s="68"/>
    </row>
    <row r="30" spans="1:3" ht="12.75">
      <c r="A30" s="38" t="s">
        <v>5</v>
      </c>
      <c r="B30" s="25">
        <v>0.73</v>
      </c>
      <c r="C30" s="68"/>
    </row>
    <row r="31" spans="1:3" ht="12.75">
      <c r="A31" s="42" t="s">
        <v>49</v>
      </c>
      <c r="B31" s="27"/>
      <c r="C31" s="68"/>
    </row>
    <row r="32" spans="1:3" s="23" customFormat="1" ht="12.75">
      <c r="A32" s="39" t="s">
        <v>68</v>
      </c>
      <c r="B32" s="28"/>
      <c r="C32" s="68"/>
    </row>
    <row r="33" spans="1:3" s="23" customFormat="1" ht="12.75">
      <c r="A33" s="38" t="s">
        <v>2</v>
      </c>
      <c r="B33" s="25" t="s">
        <v>48</v>
      </c>
      <c r="C33" s="68"/>
    </row>
    <row r="34" spans="1:3" s="23" customFormat="1" ht="12.75">
      <c r="A34" s="38" t="s">
        <v>34</v>
      </c>
      <c r="B34" s="25" t="s">
        <v>48</v>
      </c>
      <c r="C34" s="68"/>
    </row>
    <row r="35" spans="1:3" ht="12.75">
      <c r="A35" s="38" t="s">
        <v>50</v>
      </c>
      <c r="B35" s="25" t="s">
        <v>48</v>
      </c>
      <c r="C35" s="68"/>
    </row>
    <row r="36" spans="1:3" ht="12.75">
      <c r="A36" s="38" t="s">
        <v>5</v>
      </c>
      <c r="B36" s="25" t="s">
        <v>48</v>
      </c>
      <c r="C36" s="68"/>
    </row>
    <row r="37" spans="1:3" ht="12.75">
      <c r="A37" s="39" t="s">
        <v>65</v>
      </c>
      <c r="B37" s="28"/>
      <c r="C37" s="68"/>
    </row>
    <row r="38" spans="1:3" ht="12.75">
      <c r="A38" s="40" t="s">
        <v>66</v>
      </c>
      <c r="B38" s="26"/>
      <c r="C38" s="68"/>
    </row>
    <row r="39" spans="1:3" s="23" customFormat="1" ht="12.75">
      <c r="A39" s="38" t="s">
        <v>2</v>
      </c>
      <c r="B39" s="25" t="s">
        <v>48</v>
      </c>
      <c r="C39" s="68"/>
    </row>
    <row r="40" spans="1:3" s="23" customFormat="1" ht="12.75">
      <c r="A40" s="38" t="s">
        <v>34</v>
      </c>
      <c r="B40" s="25" t="s">
        <v>48</v>
      </c>
      <c r="C40" s="68"/>
    </row>
    <row r="41" spans="1:3" ht="12.75">
      <c r="A41" s="38" t="s">
        <v>50</v>
      </c>
      <c r="B41" s="29" t="s">
        <v>48</v>
      </c>
      <c r="C41" s="68"/>
    </row>
    <row r="42" spans="1:3" ht="12.75">
      <c r="A42" s="38" t="s">
        <v>5</v>
      </c>
      <c r="B42" s="29" t="s">
        <v>48</v>
      </c>
      <c r="C42" s="68"/>
    </row>
    <row r="43" spans="1:3" ht="38.25">
      <c r="A43" s="41" t="s">
        <v>67</v>
      </c>
      <c r="B43" s="26"/>
      <c r="C43" s="68"/>
    </row>
    <row r="44" spans="1:3" s="23" customFormat="1" ht="12.75">
      <c r="A44" s="38" t="s">
        <v>2</v>
      </c>
      <c r="B44" s="25" t="s">
        <v>48</v>
      </c>
      <c r="C44" s="68"/>
    </row>
    <row r="45" spans="1:3" s="23" customFormat="1" ht="12.75">
      <c r="A45" s="38" t="s">
        <v>34</v>
      </c>
      <c r="B45" s="25" t="s">
        <v>48</v>
      </c>
      <c r="C45" s="68"/>
    </row>
    <row r="46" spans="1:3" ht="12.75">
      <c r="A46" s="38" t="s">
        <v>50</v>
      </c>
      <c r="B46" s="29" t="s">
        <v>48</v>
      </c>
      <c r="C46" s="68"/>
    </row>
    <row r="47" spans="1:3" ht="12.75">
      <c r="A47" s="38" t="s">
        <v>5</v>
      </c>
      <c r="B47" s="29" t="s">
        <v>48</v>
      </c>
      <c r="C47" s="68"/>
    </row>
    <row r="48" spans="1:3" ht="12.75">
      <c r="A48" s="42" t="s">
        <v>53</v>
      </c>
      <c r="B48" s="27"/>
      <c r="C48" s="68"/>
    </row>
    <row r="49" spans="1:3" s="23" customFormat="1" ht="12.75">
      <c r="A49" s="39" t="s">
        <v>68</v>
      </c>
      <c r="B49" s="28"/>
      <c r="C49" s="68"/>
    </row>
    <row r="50" spans="1:3" ht="12.75">
      <c r="A50" s="43" t="s">
        <v>54</v>
      </c>
      <c r="B50" s="25">
        <v>1.402</v>
      </c>
      <c r="C50" s="68"/>
    </row>
    <row r="51" spans="1:3" ht="12.75">
      <c r="A51" s="43" t="s">
        <v>55</v>
      </c>
      <c r="B51" s="25">
        <v>0.758</v>
      </c>
      <c r="C51" s="68"/>
    </row>
    <row r="52" spans="1:3" ht="12.75">
      <c r="A52" s="39" t="s">
        <v>65</v>
      </c>
      <c r="B52" s="28"/>
      <c r="C52" s="68"/>
    </row>
    <row r="53" spans="1:3" ht="12.75">
      <c r="A53" s="40" t="s">
        <v>66</v>
      </c>
      <c r="B53" s="26"/>
      <c r="C53" s="68"/>
    </row>
    <row r="54" spans="1:3" ht="12.75">
      <c r="A54" s="43" t="s">
        <v>54</v>
      </c>
      <c r="B54" s="29">
        <v>963.199</v>
      </c>
      <c r="C54" s="68"/>
    </row>
    <row r="55" spans="1:3" ht="12.75">
      <c r="A55" s="43" t="s">
        <v>55</v>
      </c>
      <c r="B55" s="29">
        <v>963.199</v>
      </c>
      <c r="C55" s="68"/>
    </row>
    <row r="56" spans="1:3" ht="38.25">
      <c r="A56" s="41" t="s">
        <v>67</v>
      </c>
      <c r="B56" s="26"/>
      <c r="C56" s="68"/>
    </row>
    <row r="57" spans="1:3" ht="12.75">
      <c r="A57" s="43" t="s">
        <v>54</v>
      </c>
      <c r="B57" s="29">
        <v>-0.438</v>
      </c>
      <c r="C57" s="68"/>
    </row>
    <row r="58" spans="1:3" ht="12.75" customHeight="1">
      <c r="A58" s="43" t="s">
        <v>55</v>
      </c>
      <c r="B58" s="29">
        <v>-1.082</v>
      </c>
      <c r="C58" s="69"/>
    </row>
    <row r="59" spans="1:3" ht="12.75">
      <c r="A59" s="34" t="s">
        <v>33</v>
      </c>
      <c r="B59" s="24"/>
      <c r="C59" s="70" t="s">
        <v>76</v>
      </c>
    </row>
    <row r="60" spans="1:3" ht="25.5" customHeight="1">
      <c r="A60" s="44" t="s">
        <v>72</v>
      </c>
      <c r="B60" s="27"/>
      <c r="C60" s="71"/>
    </row>
    <row r="61" spans="1:3" ht="12.75">
      <c r="A61" s="39" t="s">
        <v>68</v>
      </c>
      <c r="B61" s="28">
        <f>2.54/1.18</f>
        <v>2.152542372881356</v>
      </c>
      <c r="C61" s="71"/>
    </row>
    <row r="62" spans="1:3" ht="12.75">
      <c r="A62" s="79" t="s">
        <v>360</v>
      </c>
      <c r="B62" s="80">
        <f>B61-B8-SUM(B10:B12)-B50</f>
        <v>0.6304293728813561</v>
      </c>
      <c r="C62" s="71"/>
    </row>
    <row r="63" spans="1:3" s="23" customFormat="1" ht="12.75">
      <c r="A63" s="39" t="s">
        <v>73</v>
      </c>
      <c r="B63" s="28"/>
      <c r="C63" s="71"/>
    </row>
    <row r="64" spans="1:3" ht="25.5">
      <c r="A64" s="45" t="s">
        <v>70</v>
      </c>
      <c r="B64" s="26"/>
      <c r="C64" s="71"/>
    </row>
    <row r="65" spans="1:3" ht="12.75">
      <c r="A65" s="46" t="s">
        <v>40</v>
      </c>
      <c r="B65" s="29">
        <f>2.73/1.18</f>
        <v>2.3135593220338984</v>
      </c>
      <c r="C65" s="71"/>
    </row>
    <row r="66" spans="1:3" ht="12.75">
      <c r="A66" s="46" t="s">
        <v>41</v>
      </c>
      <c r="B66" s="29">
        <f>2.14/1.18</f>
        <v>1.8135593220338986</v>
      </c>
      <c r="C66" s="71"/>
    </row>
    <row r="67" spans="1:3" ht="25.5">
      <c r="A67" s="45" t="s">
        <v>71</v>
      </c>
      <c r="B67" s="26"/>
      <c r="C67" s="71"/>
    </row>
    <row r="68" spans="1:3" ht="12.75">
      <c r="A68" s="46" t="s">
        <v>40</v>
      </c>
      <c r="B68" s="29">
        <f>3.31/1.18</f>
        <v>2.805084745762712</v>
      </c>
      <c r="C68" s="71"/>
    </row>
    <row r="69" spans="1:3" ht="12.75">
      <c r="A69" s="46" t="s">
        <v>42</v>
      </c>
      <c r="B69" s="29">
        <f>2.53/1.18</f>
        <v>2.1440677966101696</v>
      </c>
      <c r="C69" s="71"/>
    </row>
    <row r="70" spans="1:3" ht="12.75">
      <c r="A70" s="46" t="s">
        <v>41</v>
      </c>
      <c r="B70" s="29">
        <f>2.14/1.18</f>
        <v>1.8135593220338986</v>
      </c>
      <c r="C70" s="71"/>
    </row>
    <row r="71" spans="1:3" ht="25.5">
      <c r="A71" s="44" t="s">
        <v>74</v>
      </c>
      <c r="B71" s="27"/>
      <c r="C71" s="71"/>
    </row>
    <row r="72" spans="1:3" ht="12.75">
      <c r="A72" s="39" t="s">
        <v>68</v>
      </c>
      <c r="B72" s="28">
        <f>1.78/1.18</f>
        <v>1.5084745762711866</v>
      </c>
      <c r="C72" s="71"/>
    </row>
    <row r="73" spans="1:3" ht="12.75">
      <c r="A73" s="79" t="s">
        <v>360</v>
      </c>
      <c r="B73" s="80">
        <f>B72-B51-B8-SUM(B10:B12)</f>
        <v>0.6303615762711866</v>
      </c>
      <c r="C73" s="71"/>
    </row>
    <row r="74" spans="1:3" ht="12.75">
      <c r="A74" s="39" t="s">
        <v>73</v>
      </c>
      <c r="B74" s="28"/>
      <c r="C74" s="71"/>
    </row>
    <row r="75" spans="1:3" ht="25.5">
      <c r="A75" s="45" t="s">
        <v>70</v>
      </c>
      <c r="B75" s="26"/>
      <c r="C75" s="71"/>
    </row>
    <row r="76" spans="1:3" ht="12.75">
      <c r="A76" s="46" t="s">
        <v>40</v>
      </c>
      <c r="B76" s="29">
        <f>1.97/1.18</f>
        <v>1.6694915254237288</v>
      </c>
      <c r="C76" s="71"/>
    </row>
    <row r="77" spans="1:3" ht="12.75">
      <c r="A77" s="46" t="s">
        <v>41</v>
      </c>
      <c r="B77" s="29">
        <f>1.38/1.18</f>
        <v>1.1694915254237288</v>
      </c>
      <c r="C77" s="71"/>
    </row>
    <row r="78" spans="1:3" ht="25.5">
      <c r="A78" s="45" t="s">
        <v>71</v>
      </c>
      <c r="B78" s="26"/>
      <c r="C78" s="71"/>
    </row>
    <row r="79" spans="1:3" ht="12.75">
      <c r="A79" s="46" t="s">
        <v>40</v>
      </c>
      <c r="B79" s="29">
        <f>2.55/1.18</f>
        <v>2.1610169491525424</v>
      </c>
      <c r="C79" s="71"/>
    </row>
    <row r="80" spans="1:3" ht="12.75">
      <c r="A80" s="46" t="s">
        <v>42</v>
      </c>
      <c r="B80" s="29">
        <f>1.77/1.18</f>
        <v>1.5</v>
      </c>
      <c r="C80" s="71"/>
    </row>
    <row r="81" spans="1:3" ht="12.75">
      <c r="A81" s="46" t="s">
        <v>41</v>
      </c>
      <c r="B81" s="29">
        <f>1.38/1.18</f>
        <v>1.1694915254237288</v>
      </c>
      <c r="C81" s="71"/>
    </row>
    <row r="82" spans="1:3" ht="25.5">
      <c r="A82" s="44" t="s">
        <v>75</v>
      </c>
      <c r="B82" s="27"/>
      <c r="C82" s="71"/>
    </row>
    <row r="83" spans="1:3" ht="12.75">
      <c r="A83" s="39" t="s">
        <v>68</v>
      </c>
      <c r="B83" s="28">
        <f>1.78/1.18</f>
        <v>1.5084745762711866</v>
      </c>
      <c r="C83" s="71"/>
    </row>
    <row r="84" spans="1:3" ht="12.75">
      <c r="A84" s="79" t="s">
        <v>360</v>
      </c>
      <c r="B84" s="80">
        <f>B83-B51-SUM(B10:B12)-B8</f>
        <v>0.6303615762711866</v>
      </c>
      <c r="C84" s="71"/>
    </row>
    <row r="85" spans="1:3" ht="12.75">
      <c r="A85" s="39" t="s">
        <v>73</v>
      </c>
      <c r="B85" s="28"/>
      <c r="C85" s="71"/>
    </row>
    <row r="86" spans="1:3" ht="25.5">
      <c r="A86" s="45" t="s">
        <v>70</v>
      </c>
      <c r="B86" s="26"/>
      <c r="C86" s="71"/>
    </row>
    <row r="87" spans="1:3" ht="12.75">
      <c r="A87" s="46" t="s">
        <v>40</v>
      </c>
      <c r="B87" s="29">
        <f>1.97/1.18</f>
        <v>1.6694915254237288</v>
      </c>
      <c r="C87" s="71"/>
    </row>
    <row r="88" spans="1:3" ht="12.75">
      <c r="A88" s="46" t="s">
        <v>41</v>
      </c>
      <c r="B88" s="29">
        <f>1.38/1.18</f>
        <v>1.1694915254237288</v>
      </c>
      <c r="C88" s="71"/>
    </row>
    <row r="89" spans="1:3" ht="25.5">
      <c r="A89" s="45" t="s">
        <v>71</v>
      </c>
      <c r="B89" s="26"/>
      <c r="C89" s="71"/>
    </row>
    <row r="90" spans="1:3" ht="12.75">
      <c r="A90" s="46" t="s">
        <v>40</v>
      </c>
      <c r="B90" s="29">
        <f>2.55/1.18</f>
        <v>2.1610169491525424</v>
      </c>
      <c r="C90" s="71"/>
    </row>
    <row r="91" spans="1:3" ht="12.75">
      <c r="A91" s="46" t="s">
        <v>42</v>
      </c>
      <c r="B91" s="29">
        <f>1.77/1.18</f>
        <v>1.5</v>
      </c>
      <c r="C91" s="71"/>
    </row>
    <row r="92" spans="1:3" ht="12.75">
      <c r="A92" s="46" t="s">
        <v>41</v>
      </c>
      <c r="B92" s="29">
        <f>1.38/1.18</f>
        <v>1.1694915254237288</v>
      </c>
      <c r="C92" s="71"/>
    </row>
    <row r="93" spans="1:3" ht="12.75">
      <c r="A93" s="42" t="s">
        <v>43</v>
      </c>
      <c r="B93" s="27"/>
      <c r="C93" s="71"/>
    </row>
    <row r="94" spans="1:3" ht="12.75">
      <c r="A94" s="39" t="s">
        <v>68</v>
      </c>
      <c r="B94" s="28">
        <f>2.54/1.18</f>
        <v>2.152542372881356</v>
      </c>
      <c r="C94" s="71"/>
    </row>
    <row r="95" spans="1:3" ht="12.75">
      <c r="A95" s="39" t="s">
        <v>73</v>
      </c>
      <c r="B95" s="28"/>
      <c r="C95" s="71"/>
    </row>
    <row r="96" spans="1:3" ht="25.5">
      <c r="A96" s="45" t="s">
        <v>70</v>
      </c>
      <c r="B96" s="26"/>
      <c r="C96" s="71"/>
    </row>
    <row r="97" spans="1:3" ht="12.75">
      <c r="A97" s="46" t="s">
        <v>40</v>
      </c>
      <c r="B97" s="29">
        <f>2.73/1.18</f>
        <v>2.3135593220338984</v>
      </c>
      <c r="C97" s="71"/>
    </row>
    <row r="98" spans="1:3" ht="12.75">
      <c r="A98" s="46" t="s">
        <v>41</v>
      </c>
      <c r="B98" s="29">
        <f>2.14/1.18</f>
        <v>1.8135593220338986</v>
      </c>
      <c r="C98" s="71"/>
    </row>
    <row r="99" spans="1:3" ht="25.5">
      <c r="A99" s="45" t="s">
        <v>71</v>
      </c>
      <c r="B99" s="26"/>
      <c r="C99" s="71"/>
    </row>
    <row r="100" spans="1:3" ht="51" customHeight="1">
      <c r="A100" s="46" t="s">
        <v>40</v>
      </c>
      <c r="B100" s="29">
        <f>3.31/1.18</f>
        <v>2.805084745762712</v>
      </c>
      <c r="C100" s="71"/>
    </row>
    <row r="101" spans="1:3" ht="12.75">
      <c r="A101" s="46" t="s">
        <v>42</v>
      </c>
      <c r="B101" s="29">
        <f>2.53/1.18</f>
        <v>2.1440677966101696</v>
      </c>
      <c r="C101" s="71"/>
    </row>
    <row r="102" spans="1:3" ht="51" customHeight="1">
      <c r="A102" s="46" t="s">
        <v>41</v>
      </c>
      <c r="B102" s="29">
        <f>2.14/1.18</f>
        <v>1.8135593220338986</v>
      </c>
      <c r="C102" s="72"/>
    </row>
    <row r="103" spans="1:3" ht="12.75">
      <c r="A103" s="34" t="s">
        <v>78</v>
      </c>
      <c r="B103" s="22"/>
      <c r="C103" s="73"/>
    </row>
    <row r="104" spans="1:3" ht="12.75">
      <c r="A104" s="44" t="s">
        <v>79</v>
      </c>
      <c r="B104" s="27"/>
      <c r="C104" s="74"/>
    </row>
    <row r="105" spans="1:3" ht="12.75">
      <c r="A105" s="39" t="s">
        <v>68</v>
      </c>
      <c r="B105" s="28"/>
      <c r="C105" s="75"/>
    </row>
    <row r="106" spans="1:3" ht="12.75">
      <c r="A106" s="38" t="s">
        <v>2</v>
      </c>
      <c r="B106" s="29"/>
      <c r="C106" s="76"/>
    </row>
    <row r="107" spans="1:3" ht="12.75">
      <c r="A107" s="38" t="s">
        <v>34</v>
      </c>
      <c r="B107" s="29"/>
      <c r="C107" s="76"/>
    </row>
    <row r="108" spans="1:3" ht="12.75">
      <c r="A108" s="38" t="s">
        <v>50</v>
      </c>
      <c r="B108" s="29"/>
      <c r="C108" s="76"/>
    </row>
    <row r="109" spans="1:3" ht="12.75">
      <c r="A109" s="38" t="s">
        <v>5</v>
      </c>
      <c r="B109" s="29"/>
      <c r="C109" s="76"/>
    </row>
    <row r="110" spans="1:3" ht="25.5">
      <c r="A110" s="45" t="s">
        <v>80</v>
      </c>
      <c r="B110" s="26"/>
      <c r="C110" s="77"/>
    </row>
    <row r="111" spans="1:3" ht="12.75">
      <c r="A111" s="38" t="s">
        <v>2</v>
      </c>
      <c r="B111" s="13"/>
      <c r="C111" s="15"/>
    </row>
    <row r="112" spans="1:3" ht="12.75">
      <c r="A112" s="38" t="s">
        <v>34</v>
      </c>
      <c r="B112" s="13"/>
      <c r="C112" s="15"/>
    </row>
    <row r="113" spans="1:3" ht="12.75">
      <c r="A113" s="38" t="s">
        <v>50</v>
      </c>
      <c r="B113" s="13"/>
      <c r="C113" s="15"/>
    </row>
    <row r="114" spans="1:3" ht="12.75">
      <c r="A114" s="38" t="s">
        <v>5</v>
      </c>
      <c r="B114" s="13"/>
      <c r="C114" s="15"/>
    </row>
    <row r="115" spans="1:3" ht="25.5">
      <c r="A115" s="45" t="s">
        <v>81</v>
      </c>
      <c r="B115" s="26"/>
      <c r="C115" s="77"/>
    </row>
    <row r="116" spans="1:3" ht="12.75">
      <c r="A116" s="38" t="s">
        <v>2</v>
      </c>
      <c r="B116" s="13"/>
      <c r="C116" s="15"/>
    </row>
    <row r="117" spans="1:3" ht="12.75">
      <c r="A117" s="38" t="s">
        <v>34</v>
      </c>
      <c r="B117" s="13"/>
      <c r="C117" s="15"/>
    </row>
    <row r="118" spans="1:3" ht="12.75">
      <c r="A118" s="38" t="s">
        <v>50</v>
      </c>
      <c r="B118" s="13"/>
      <c r="C118" s="15"/>
    </row>
    <row r="119" spans="1:3" ht="12.75">
      <c r="A119" s="38" t="s">
        <v>5</v>
      </c>
      <c r="B119" s="13"/>
      <c r="C119" s="15"/>
    </row>
    <row r="120" spans="1:3" ht="12.75" outlineLevel="1">
      <c r="A120" s="44" t="s">
        <v>84</v>
      </c>
      <c r="B120" s="27"/>
      <c r="C120" s="74"/>
    </row>
    <row r="121" spans="1:3" ht="12.75" outlineLevel="1">
      <c r="A121" s="39" t="s">
        <v>68</v>
      </c>
      <c r="B121" s="28"/>
      <c r="C121" s="75"/>
    </row>
    <row r="122" spans="1:3" ht="12.75" outlineLevel="1">
      <c r="A122" s="38" t="s">
        <v>2</v>
      </c>
      <c r="B122" s="29"/>
      <c r="C122" s="76"/>
    </row>
    <row r="123" spans="1:3" ht="12.75" outlineLevel="1">
      <c r="A123" s="38" t="s">
        <v>82</v>
      </c>
      <c r="B123" s="29"/>
      <c r="C123" s="76"/>
    </row>
    <row r="124" spans="1:3" ht="12.75" outlineLevel="1">
      <c r="A124" s="38" t="s">
        <v>83</v>
      </c>
      <c r="B124" s="29"/>
      <c r="C124" s="76"/>
    </row>
    <row r="125" spans="1:3" ht="12.75" outlineLevel="1">
      <c r="A125" s="38" t="s">
        <v>5</v>
      </c>
      <c r="B125" s="29"/>
      <c r="C125" s="76"/>
    </row>
    <row r="126" spans="1:3" ht="25.5" outlineLevel="1">
      <c r="A126" s="45" t="s">
        <v>80</v>
      </c>
      <c r="B126" s="26"/>
      <c r="C126" s="77"/>
    </row>
    <row r="127" spans="1:3" ht="12.75" outlineLevel="1">
      <c r="A127" s="38" t="s">
        <v>2</v>
      </c>
      <c r="B127" s="13"/>
      <c r="C127" s="15"/>
    </row>
    <row r="128" spans="1:3" ht="12.75" outlineLevel="1">
      <c r="A128" s="38" t="s">
        <v>82</v>
      </c>
      <c r="B128" s="13"/>
      <c r="C128" s="15"/>
    </row>
    <row r="129" spans="1:3" ht="12.75" outlineLevel="1">
      <c r="A129" s="38" t="s">
        <v>83</v>
      </c>
      <c r="B129" s="13"/>
      <c r="C129" s="15"/>
    </row>
    <row r="130" spans="1:3" ht="12.75" outlineLevel="1">
      <c r="A130" s="38" t="s">
        <v>5</v>
      </c>
      <c r="B130" s="13"/>
      <c r="C130" s="15"/>
    </row>
    <row r="131" spans="1:3" ht="25.5" outlineLevel="1">
      <c r="A131" s="45" t="s">
        <v>81</v>
      </c>
      <c r="B131" s="26"/>
      <c r="C131" s="77"/>
    </row>
    <row r="132" spans="1:3" ht="51" customHeight="1" outlineLevel="1">
      <c r="A132" s="38" t="s">
        <v>2</v>
      </c>
      <c r="B132" s="13"/>
      <c r="C132" s="15"/>
    </row>
    <row r="133" spans="1:3" ht="12.75" outlineLevel="1">
      <c r="A133" s="38" t="s">
        <v>82</v>
      </c>
      <c r="B133" s="13"/>
      <c r="C133" s="15"/>
    </row>
    <row r="134" spans="1:3" ht="51" customHeight="1" outlineLevel="1">
      <c r="A134" s="38" t="s">
        <v>83</v>
      </c>
      <c r="B134" s="13"/>
      <c r="C134" s="15"/>
    </row>
    <row r="135" spans="1:3" ht="12.75" outlineLevel="1">
      <c r="A135" s="38" t="s">
        <v>5</v>
      </c>
      <c r="B135" s="13"/>
      <c r="C135" s="15"/>
    </row>
    <row r="136" spans="1:3" ht="12.75">
      <c r="A136" s="44" t="s">
        <v>7</v>
      </c>
      <c r="B136" s="27"/>
      <c r="C136" s="74"/>
    </row>
    <row r="137" spans="1:3" ht="12.75">
      <c r="A137" s="39" t="s">
        <v>68</v>
      </c>
      <c r="B137" s="28"/>
      <c r="C137" s="75"/>
    </row>
    <row r="138" spans="1:3" ht="12.75">
      <c r="A138" s="38" t="s">
        <v>2</v>
      </c>
      <c r="B138" s="29"/>
      <c r="C138" s="76"/>
    </row>
    <row r="139" spans="1:3" ht="12.75">
      <c r="A139" s="38" t="s">
        <v>34</v>
      </c>
      <c r="B139" s="29"/>
      <c r="C139" s="76"/>
    </row>
    <row r="140" spans="1:3" ht="12.75">
      <c r="A140" s="38" t="s">
        <v>50</v>
      </c>
      <c r="B140" s="29"/>
      <c r="C140" s="76"/>
    </row>
    <row r="141" spans="1:3" ht="12.75">
      <c r="A141" s="38" t="s">
        <v>5</v>
      </c>
      <c r="B141" s="29"/>
      <c r="C141" s="76"/>
    </row>
    <row r="142" spans="1:3" ht="25.5">
      <c r="A142" s="45" t="s">
        <v>80</v>
      </c>
      <c r="B142" s="26"/>
      <c r="C142" s="77"/>
    </row>
    <row r="143" spans="1:3" ht="12.75">
      <c r="A143" s="38" t="s">
        <v>2</v>
      </c>
      <c r="B143" s="13"/>
      <c r="C143" s="15"/>
    </row>
    <row r="144" spans="1:3" ht="12.75">
      <c r="A144" s="38" t="s">
        <v>34</v>
      </c>
      <c r="B144" s="13"/>
      <c r="C144" s="15"/>
    </row>
    <row r="145" spans="1:3" ht="12.75">
      <c r="A145" s="38" t="s">
        <v>50</v>
      </c>
      <c r="B145" s="13"/>
      <c r="C145" s="15"/>
    </row>
    <row r="146" spans="1:3" ht="12.75">
      <c r="A146" s="38" t="s">
        <v>5</v>
      </c>
      <c r="B146" s="13"/>
      <c r="C146" s="15"/>
    </row>
    <row r="147" spans="1:3" ht="25.5">
      <c r="A147" s="45" t="s">
        <v>81</v>
      </c>
      <c r="B147" s="26"/>
      <c r="C147" s="77"/>
    </row>
    <row r="148" spans="1:3" ht="12.75">
      <c r="A148" s="38" t="s">
        <v>2</v>
      </c>
      <c r="B148" s="13"/>
      <c r="C148" s="15"/>
    </row>
    <row r="149" spans="1:3" ht="12.75">
      <c r="A149" s="38" t="s">
        <v>34</v>
      </c>
      <c r="B149" s="13"/>
      <c r="C149" s="15"/>
    </row>
    <row r="150" spans="1:3" ht="12.75">
      <c r="A150" s="38" t="s">
        <v>50</v>
      </c>
      <c r="B150" s="13"/>
      <c r="C150" s="15"/>
    </row>
    <row r="151" spans="1:3" ht="13.5" thickBot="1">
      <c r="A151" s="47" t="s">
        <v>5</v>
      </c>
      <c r="B151" s="48"/>
      <c r="C151" s="78"/>
    </row>
  </sheetData>
  <sheetProtection/>
  <mergeCells count="3">
    <mergeCell ref="B4:C4"/>
    <mergeCell ref="B5:C5"/>
    <mergeCell ref="A3:A4"/>
  </mergeCells>
  <printOptions horizontalCentered="1"/>
  <pageMargins left="0.29" right="0.28" top="0.18" bottom="0.35433070866141736" header="0.5118110236220472" footer="0.5118110236220472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6"/>
  <sheetViews>
    <sheetView view="pageBreakPreview" zoomScaleNormal="130" zoomScaleSheetLayoutView="100" workbookViewId="0" topLeftCell="C1">
      <selection activeCell="F1" sqref="F1:L1"/>
    </sheetView>
  </sheetViews>
  <sheetFormatPr defaultColWidth="9.00390625" defaultRowHeight="12.75" outlineLevelRow="1"/>
  <cols>
    <col min="1" max="1" width="20.00390625" style="23" customWidth="1"/>
    <col min="2" max="2" width="9.125" style="23" customWidth="1"/>
    <col min="3" max="3" width="17.75390625" style="23" customWidth="1"/>
    <col min="4" max="4" width="9.25390625" style="23" bestFit="1" customWidth="1"/>
    <col min="5" max="5" width="10.25390625" style="23" bestFit="1" customWidth="1"/>
    <col min="6" max="12" width="9.25390625" style="23" bestFit="1" customWidth="1"/>
    <col min="13" max="16384" width="9.125" style="23" customWidth="1"/>
  </cols>
  <sheetData>
    <row r="1" spans="1:30" ht="31.5" customHeight="1">
      <c r="A1" s="157" t="s">
        <v>364</v>
      </c>
      <c r="B1" s="158"/>
      <c r="C1" s="158"/>
      <c r="D1" s="158"/>
      <c r="E1" s="158"/>
      <c r="F1" s="159" t="s">
        <v>87</v>
      </c>
      <c r="G1" s="160"/>
      <c r="H1" s="160"/>
      <c r="I1" s="160"/>
      <c r="J1" s="160"/>
      <c r="K1" s="160"/>
      <c r="L1" s="161"/>
      <c r="M1" s="152" t="s">
        <v>361</v>
      </c>
      <c r="N1" s="153"/>
      <c r="O1" s="153"/>
      <c r="P1" s="153"/>
      <c r="Q1" s="153"/>
      <c r="R1" s="153"/>
      <c r="S1" s="153"/>
      <c r="T1" s="153"/>
      <c r="U1" s="154"/>
      <c r="V1" s="155" t="s">
        <v>362</v>
      </c>
      <c r="W1" s="153"/>
      <c r="X1" s="153"/>
      <c r="Y1" s="153"/>
      <c r="Z1" s="153"/>
      <c r="AA1" s="153"/>
      <c r="AB1" s="153"/>
      <c r="AC1" s="153"/>
      <c r="AD1" s="156"/>
    </row>
    <row r="2" spans="1:30" ht="204">
      <c r="A2" s="85" t="s">
        <v>88</v>
      </c>
      <c r="B2" s="86" t="s">
        <v>89</v>
      </c>
      <c r="C2" s="86" t="s">
        <v>90</v>
      </c>
      <c r="D2" s="86" t="s">
        <v>91</v>
      </c>
      <c r="E2" s="87" t="s">
        <v>16</v>
      </c>
      <c r="F2" s="85" t="s">
        <v>17</v>
      </c>
      <c r="G2" s="86" t="s">
        <v>18</v>
      </c>
      <c r="H2" s="86" t="s">
        <v>19</v>
      </c>
      <c r="I2" s="86" t="s">
        <v>20</v>
      </c>
      <c r="J2" s="86" t="s">
        <v>21</v>
      </c>
      <c r="K2" s="86" t="s">
        <v>22</v>
      </c>
      <c r="L2" s="88" t="s">
        <v>23</v>
      </c>
      <c r="M2" s="89" t="s">
        <v>91</v>
      </c>
      <c r="N2" s="86" t="s">
        <v>16</v>
      </c>
      <c r="O2" s="86" t="s">
        <v>17</v>
      </c>
      <c r="P2" s="86" t="s">
        <v>18</v>
      </c>
      <c r="Q2" s="86" t="s">
        <v>19</v>
      </c>
      <c r="R2" s="86" t="s">
        <v>20</v>
      </c>
      <c r="S2" s="86" t="s">
        <v>21</v>
      </c>
      <c r="T2" s="86" t="s">
        <v>22</v>
      </c>
      <c r="U2" s="87" t="s">
        <v>23</v>
      </c>
      <c r="V2" s="85" t="s">
        <v>91</v>
      </c>
      <c r="W2" s="86" t="s">
        <v>16</v>
      </c>
      <c r="X2" s="86" t="s">
        <v>17</v>
      </c>
      <c r="Y2" s="86" t="s">
        <v>18</v>
      </c>
      <c r="Z2" s="86" t="s">
        <v>19</v>
      </c>
      <c r="AA2" s="86" t="s">
        <v>20</v>
      </c>
      <c r="AB2" s="86" t="s">
        <v>21</v>
      </c>
      <c r="AC2" s="86" t="s">
        <v>22</v>
      </c>
      <c r="AD2" s="88" t="s">
        <v>23</v>
      </c>
    </row>
    <row r="3" spans="1:30" ht="12.75" hidden="1" outlineLevel="1">
      <c r="A3" s="90" t="s">
        <v>98</v>
      </c>
      <c r="B3" s="91" t="s">
        <v>99</v>
      </c>
      <c r="C3" s="91" t="s">
        <v>100</v>
      </c>
      <c r="D3" s="92">
        <v>959.7954263492607</v>
      </c>
      <c r="E3" s="93">
        <v>311915.5965140305</v>
      </c>
      <c r="F3" s="94">
        <v>1458.8603807717093</v>
      </c>
      <c r="G3" s="92">
        <v>1514.3120423742039</v>
      </c>
      <c r="H3" s="92">
        <v>1558.6733716561992</v>
      </c>
      <c r="I3" s="92">
        <v>1610.7497147263675</v>
      </c>
      <c r="J3" s="92">
        <v>1672.7453612384734</v>
      </c>
      <c r="K3" s="92">
        <v>1747.7927228057586</v>
      </c>
      <c r="L3" s="95">
        <f>D3+ROUND(12/4250,6)*E3</f>
        <v>1840.6450709048827</v>
      </c>
      <c r="M3" s="96">
        <v>959.7954263492607</v>
      </c>
      <c r="N3" s="92">
        <v>311915.5965140305</v>
      </c>
      <c r="O3" s="92">
        <v>1458.8603807717093</v>
      </c>
      <c r="P3" s="92">
        <v>1514.3120423742039</v>
      </c>
      <c r="Q3" s="92">
        <v>1558.6733716561992</v>
      </c>
      <c r="R3" s="92">
        <v>1610.7497147263675</v>
      </c>
      <c r="S3" s="92">
        <v>1672.7453612384734</v>
      </c>
      <c r="T3" s="92">
        <v>1747.7927228057586</v>
      </c>
      <c r="U3" s="93">
        <f>M3+ROUND(12/4250,6)*N3</f>
        <v>1840.6450709048827</v>
      </c>
      <c r="V3" s="94">
        <v>959.7954263492607</v>
      </c>
      <c r="W3" s="92">
        <v>311915.5965140305</v>
      </c>
      <c r="X3" s="92">
        <v>1458.8603807717093</v>
      </c>
      <c r="Y3" s="92">
        <v>1514.3120423742039</v>
      </c>
      <c r="Z3" s="92">
        <v>1558.6733716561992</v>
      </c>
      <c r="AA3" s="92">
        <v>1610.7497147263675</v>
      </c>
      <c r="AB3" s="92">
        <v>1672.7453612384734</v>
      </c>
      <c r="AC3" s="92">
        <v>1747.7927228057586</v>
      </c>
      <c r="AD3" s="95">
        <f aca="true" t="shared" si="0" ref="AD3:AD17">V3+ROUND(12/4250,6)*W3</f>
        <v>1840.6450709048827</v>
      </c>
    </row>
    <row r="4" spans="1:30" ht="12.75" hidden="1" outlineLevel="1">
      <c r="A4" s="90" t="s">
        <v>101</v>
      </c>
      <c r="B4" s="91" t="s">
        <v>102</v>
      </c>
      <c r="C4" s="91" t="s">
        <v>103</v>
      </c>
      <c r="D4" s="92">
        <v>757.4165694190663</v>
      </c>
      <c r="E4" s="93">
        <v>264482.0326503915</v>
      </c>
      <c r="F4" s="94">
        <v>1180.5878216596925</v>
      </c>
      <c r="G4" s="92">
        <v>1227.6068496864289</v>
      </c>
      <c r="H4" s="92">
        <v>1265.222072107818</v>
      </c>
      <c r="I4" s="92">
        <v>1309.3790723416223</v>
      </c>
      <c r="J4" s="92">
        <v>1361.9469297628182</v>
      </c>
      <c r="K4" s="92">
        <v>1425.5817045358447</v>
      </c>
      <c r="L4" s="95">
        <f aca="true" t="shared" si="1" ref="L4:L67">D4+ROUND(12/4250,6)*E4</f>
        <v>1504.3138296237719</v>
      </c>
      <c r="M4" s="96">
        <v>757.4165694190663</v>
      </c>
      <c r="N4" s="92">
        <v>264482.0326503915</v>
      </c>
      <c r="O4" s="92">
        <v>1180.5878216596925</v>
      </c>
      <c r="P4" s="92">
        <v>1227.6068496864289</v>
      </c>
      <c r="Q4" s="92">
        <v>1265.222072107818</v>
      </c>
      <c r="R4" s="92">
        <v>1309.3790723416223</v>
      </c>
      <c r="S4" s="92">
        <v>1361.9469297628182</v>
      </c>
      <c r="T4" s="92">
        <v>1425.5817045358447</v>
      </c>
      <c r="U4" s="93">
        <f aca="true" t="shared" si="2" ref="U4:U67">M4+ROUND(12/4250,6)*N4</f>
        <v>1504.3138296237719</v>
      </c>
      <c r="V4" s="94">
        <v>757.4165694190663</v>
      </c>
      <c r="W4" s="92">
        <v>264482.0326503915</v>
      </c>
      <c r="X4" s="92">
        <v>1180.5878216596925</v>
      </c>
      <c r="Y4" s="92">
        <v>1227.6068496864289</v>
      </c>
      <c r="Z4" s="92">
        <v>1265.222072107818</v>
      </c>
      <c r="AA4" s="92">
        <v>1309.3790723416223</v>
      </c>
      <c r="AB4" s="92">
        <v>1361.9469297628182</v>
      </c>
      <c r="AC4" s="92">
        <v>1425.5817045358447</v>
      </c>
      <c r="AD4" s="95">
        <f t="shared" si="0"/>
        <v>1504.3138296237719</v>
      </c>
    </row>
    <row r="5" spans="1:30" ht="12.75" hidden="1" outlineLevel="1">
      <c r="A5" s="90" t="s">
        <v>101</v>
      </c>
      <c r="B5" s="91" t="s">
        <v>104</v>
      </c>
      <c r="C5" s="91" t="s">
        <v>105</v>
      </c>
      <c r="D5" s="92">
        <v>757.4165694000001</v>
      </c>
      <c r="E5" s="93">
        <v>264482.03265</v>
      </c>
      <c r="F5" s="94">
        <v>1180.5878216400001</v>
      </c>
      <c r="G5" s="92">
        <v>1227.6068496666667</v>
      </c>
      <c r="H5" s="92">
        <v>1265.222072088</v>
      </c>
      <c r="I5" s="92">
        <v>1309.3790723217392</v>
      </c>
      <c r="J5" s="92">
        <v>1361.9469297428573</v>
      </c>
      <c r="K5" s="92">
        <v>1425.5817045157894</v>
      </c>
      <c r="L5" s="95">
        <f t="shared" si="1"/>
        <v>1504.3138296036</v>
      </c>
      <c r="M5" s="96">
        <v>757.4165694000001</v>
      </c>
      <c r="N5" s="92">
        <v>264482.03265</v>
      </c>
      <c r="O5" s="92">
        <v>1180.5878216400001</v>
      </c>
      <c r="P5" s="92">
        <v>1227.6068496666667</v>
      </c>
      <c r="Q5" s="92">
        <v>1265.222072088</v>
      </c>
      <c r="R5" s="92">
        <v>1309.3790723217392</v>
      </c>
      <c r="S5" s="92">
        <v>1361.9469297428573</v>
      </c>
      <c r="T5" s="92">
        <v>1425.5817045157894</v>
      </c>
      <c r="U5" s="93">
        <f t="shared" si="2"/>
        <v>1504.3138296036</v>
      </c>
      <c r="V5" s="94">
        <v>757.4165694000001</v>
      </c>
      <c r="W5" s="92">
        <v>264482.03265</v>
      </c>
      <c r="X5" s="92">
        <v>1180.5878216400001</v>
      </c>
      <c r="Y5" s="92">
        <v>1227.6068496666667</v>
      </c>
      <c r="Z5" s="92">
        <v>1265.222072088</v>
      </c>
      <c r="AA5" s="92">
        <v>1309.3790723217392</v>
      </c>
      <c r="AB5" s="92">
        <v>1361.9469297428573</v>
      </c>
      <c r="AC5" s="92">
        <v>1425.5817045157894</v>
      </c>
      <c r="AD5" s="95">
        <f t="shared" si="0"/>
        <v>1504.3138296036</v>
      </c>
    </row>
    <row r="6" spans="1:30" ht="12.75" hidden="1" outlineLevel="1">
      <c r="A6" s="90" t="s">
        <v>106</v>
      </c>
      <c r="B6" s="91" t="s">
        <v>107</v>
      </c>
      <c r="C6" s="91" t="s">
        <v>108</v>
      </c>
      <c r="D6" s="92">
        <v>1054.694958182069</v>
      </c>
      <c r="E6" s="93">
        <v>303397.2700868847</v>
      </c>
      <c r="F6" s="94">
        <v>1540.1305903210844</v>
      </c>
      <c r="G6" s="92">
        <v>1594.0678827809752</v>
      </c>
      <c r="H6" s="92">
        <v>1637.2177167488876</v>
      </c>
      <c r="I6" s="92">
        <v>1687.8718696677413</v>
      </c>
      <c r="J6" s="92">
        <v>1748.1744326663768</v>
      </c>
      <c r="K6" s="92">
        <v>1821.1722720857776</v>
      </c>
      <c r="L6" s="95">
        <f t="shared" si="1"/>
        <v>1911.4888489074315</v>
      </c>
      <c r="M6" s="96">
        <v>1054.694958182069</v>
      </c>
      <c r="N6" s="92">
        <v>303397.2700868847</v>
      </c>
      <c r="O6" s="92">
        <v>1540.1305903210844</v>
      </c>
      <c r="P6" s="92">
        <v>1594.0678827809752</v>
      </c>
      <c r="Q6" s="92">
        <v>1637.2177167488876</v>
      </c>
      <c r="R6" s="92">
        <v>1687.8718696677413</v>
      </c>
      <c r="S6" s="92">
        <v>1748.1744326663768</v>
      </c>
      <c r="T6" s="92">
        <v>1821.1722720857776</v>
      </c>
      <c r="U6" s="93">
        <f t="shared" si="2"/>
        <v>1911.4888489074315</v>
      </c>
      <c r="V6" s="94">
        <v>1054.694958182069</v>
      </c>
      <c r="W6" s="92">
        <v>303397.2700868847</v>
      </c>
      <c r="X6" s="92">
        <v>1540.1305903210844</v>
      </c>
      <c r="Y6" s="92">
        <v>1594.0678827809752</v>
      </c>
      <c r="Z6" s="92">
        <v>1637.2177167488876</v>
      </c>
      <c r="AA6" s="92">
        <v>1687.8718696677413</v>
      </c>
      <c r="AB6" s="92">
        <v>1748.1744326663768</v>
      </c>
      <c r="AC6" s="92">
        <v>1821.1722720857776</v>
      </c>
      <c r="AD6" s="95">
        <f t="shared" si="0"/>
        <v>1911.4888489074315</v>
      </c>
    </row>
    <row r="7" spans="1:30" ht="12.75" hidden="1" outlineLevel="1">
      <c r="A7" s="90" t="s">
        <v>109</v>
      </c>
      <c r="B7" s="91" t="s">
        <v>110</v>
      </c>
      <c r="C7" s="91" t="s">
        <v>111</v>
      </c>
      <c r="D7" s="92">
        <v>1010.3914111957091</v>
      </c>
      <c r="E7" s="93">
        <v>339165.72175155126</v>
      </c>
      <c r="F7" s="94">
        <v>1553.0565659981912</v>
      </c>
      <c r="G7" s="92">
        <v>1613.352694309578</v>
      </c>
      <c r="H7" s="92">
        <v>1661.5895969586875</v>
      </c>
      <c r="I7" s="92">
        <v>1718.215526155468</v>
      </c>
      <c r="J7" s="92">
        <v>1785.6273466278262</v>
      </c>
      <c r="K7" s="92">
        <v>1867.231129304891</v>
      </c>
      <c r="L7" s="95">
        <f t="shared" si="1"/>
        <v>1968.19540942209</v>
      </c>
      <c r="M7" s="96">
        <v>1010.3914111957091</v>
      </c>
      <c r="N7" s="92">
        <v>339165.72175155126</v>
      </c>
      <c r="O7" s="92">
        <v>1553.0565659981912</v>
      </c>
      <c r="P7" s="92">
        <v>1613.352694309578</v>
      </c>
      <c r="Q7" s="92">
        <v>1661.5895969586875</v>
      </c>
      <c r="R7" s="92">
        <v>1718.215526155468</v>
      </c>
      <c r="S7" s="92">
        <v>1785.6273466278262</v>
      </c>
      <c r="T7" s="92">
        <v>1867.231129304891</v>
      </c>
      <c r="U7" s="93">
        <f t="shared" si="2"/>
        <v>1968.19540942209</v>
      </c>
      <c r="V7" s="94">
        <v>1010.3914111957091</v>
      </c>
      <c r="W7" s="92">
        <v>339165.72175155126</v>
      </c>
      <c r="X7" s="92">
        <v>1553.0565659981912</v>
      </c>
      <c r="Y7" s="92">
        <v>1613.352694309578</v>
      </c>
      <c r="Z7" s="92">
        <v>1661.5895969586875</v>
      </c>
      <c r="AA7" s="92">
        <v>1718.215526155468</v>
      </c>
      <c r="AB7" s="92">
        <v>1785.6273466278262</v>
      </c>
      <c r="AC7" s="92">
        <v>1867.231129304891</v>
      </c>
      <c r="AD7" s="95">
        <f t="shared" si="0"/>
        <v>1968.19540942209</v>
      </c>
    </row>
    <row r="8" spans="1:30" ht="12.75" hidden="1" outlineLevel="1">
      <c r="A8" s="90" t="s">
        <v>112</v>
      </c>
      <c r="B8" s="91" t="s">
        <v>113</v>
      </c>
      <c r="C8" s="91" t="s">
        <v>103</v>
      </c>
      <c r="D8" s="92">
        <v>807.1150487711218</v>
      </c>
      <c r="E8" s="93">
        <v>273487.88645729783</v>
      </c>
      <c r="F8" s="94">
        <v>1244.6956671027986</v>
      </c>
      <c r="G8" s="92">
        <v>1293.3157358063181</v>
      </c>
      <c r="H8" s="92">
        <v>1332.2117907691338</v>
      </c>
      <c r="I8" s="92">
        <v>1377.8723770298304</v>
      </c>
      <c r="J8" s="92">
        <v>1432.230217816374</v>
      </c>
      <c r="K8" s="92">
        <v>1498.0318145579797</v>
      </c>
      <c r="L8" s="95">
        <f t="shared" si="1"/>
        <v>1579.4448401265308</v>
      </c>
      <c r="M8" s="96">
        <v>807.1150487711218</v>
      </c>
      <c r="N8" s="92">
        <v>273487.88645729783</v>
      </c>
      <c r="O8" s="92">
        <v>1244.6956671027986</v>
      </c>
      <c r="P8" s="92">
        <v>1293.3157358063181</v>
      </c>
      <c r="Q8" s="92">
        <v>1332.2117907691338</v>
      </c>
      <c r="R8" s="92">
        <v>1377.8723770298304</v>
      </c>
      <c r="S8" s="92">
        <v>1432.230217816374</v>
      </c>
      <c r="T8" s="92">
        <v>1498.0318145579797</v>
      </c>
      <c r="U8" s="93">
        <f t="shared" si="2"/>
        <v>1579.4448401265308</v>
      </c>
      <c r="V8" s="94">
        <v>807.1150487711218</v>
      </c>
      <c r="W8" s="92">
        <v>273487.88645729783</v>
      </c>
      <c r="X8" s="92">
        <v>1244.6956671027986</v>
      </c>
      <c r="Y8" s="92">
        <v>1293.3157358063181</v>
      </c>
      <c r="Z8" s="92">
        <v>1332.2117907691338</v>
      </c>
      <c r="AA8" s="92">
        <v>1377.8723770298304</v>
      </c>
      <c r="AB8" s="92">
        <v>1432.230217816374</v>
      </c>
      <c r="AC8" s="92">
        <v>1498.0318145579797</v>
      </c>
      <c r="AD8" s="95">
        <f t="shared" si="0"/>
        <v>1579.4448401265308</v>
      </c>
    </row>
    <row r="9" spans="1:30" ht="12.75" hidden="1" outlineLevel="1">
      <c r="A9" s="90" t="s">
        <v>114</v>
      </c>
      <c r="B9" s="91" t="s">
        <v>115</v>
      </c>
      <c r="C9" s="91" t="s">
        <v>116</v>
      </c>
      <c r="D9" s="92">
        <v>930.6760290507108</v>
      </c>
      <c r="E9" s="93">
        <v>310403.8475281667</v>
      </c>
      <c r="F9" s="94">
        <v>1427.3221850957775</v>
      </c>
      <c r="G9" s="92">
        <v>1482.505091323007</v>
      </c>
      <c r="H9" s="92">
        <v>1526.651416304791</v>
      </c>
      <c r="I9" s="92">
        <v>1578.4753630225368</v>
      </c>
      <c r="J9" s="92">
        <v>1640.1705376865202</v>
      </c>
      <c r="K9" s="92">
        <v>1714.8541701745003</v>
      </c>
      <c r="L9" s="95">
        <f t="shared" si="1"/>
        <v>1807.2564944702535</v>
      </c>
      <c r="M9" s="96">
        <v>930.6760290507108</v>
      </c>
      <c r="N9" s="92">
        <v>310403.8475281667</v>
      </c>
      <c r="O9" s="92">
        <v>1427.3221850957775</v>
      </c>
      <c r="P9" s="92">
        <v>1482.505091323007</v>
      </c>
      <c r="Q9" s="92">
        <v>1526.651416304791</v>
      </c>
      <c r="R9" s="92">
        <v>1578.4753630225368</v>
      </c>
      <c r="S9" s="92">
        <v>1640.1705376865202</v>
      </c>
      <c r="T9" s="92">
        <v>1714.8541701745003</v>
      </c>
      <c r="U9" s="93">
        <f t="shared" si="2"/>
        <v>1807.2564944702535</v>
      </c>
      <c r="V9" s="94">
        <v>930.6760290507108</v>
      </c>
      <c r="W9" s="92">
        <v>310403.8475281667</v>
      </c>
      <c r="X9" s="92">
        <v>1427.3221850957775</v>
      </c>
      <c r="Y9" s="92">
        <v>1482.505091323007</v>
      </c>
      <c r="Z9" s="92">
        <v>1526.651416304791</v>
      </c>
      <c r="AA9" s="92">
        <v>1578.4753630225368</v>
      </c>
      <c r="AB9" s="92">
        <v>1640.1705376865202</v>
      </c>
      <c r="AC9" s="92">
        <v>1714.8541701745003</v>
      </c>
      <c r="AD9" s="95">
        <f t="shared" si="0"/>
        <v>1807.2564944702535</v>
      </c>
    </row>
    <row r="10" spans="1:30" ht="12.75" hidden="1" outlineLevel="1">
      <c r="A10" s="90" t="s">
        <v>117</v>
      </c>
      <c r="B10" s="91" t="s">
        <v>118</v>
      </c>
      <c r="C10" s="91" t="s">
        <v>119</v>
      </c>
      <c r="D10" s="92">
        <v>995.6388486017456</v>
      </c>
      <c r="E10" s="93">
        <v>311915.5965140305</v>
      </c>
      <c r="F10" s="94">
        <v>1494.7038030241943</v>
      </c>
      <c r="G10" s="92">
        <v>1550.1554646266889</v>
      </c>
      <c r="H10" s="92">
        <v>1594.5167939086841</v>
      </c>
      <c r="I10" s="92">
        <v>1646.5931369788527</v>
      </c>
      <c r="J10" s="92">
        <v>1708.5887834909583</v>
      </c>
      <c r="K10" s="92">
        <v>1783.6361450582435</v>
      </c>
      <c r="L10" s="95">
        <f t="shared" si="1"/>
        <v>1876.4884931573679</v>
      </c>
      <c r="M10" s="96">
        <v>995.6388486017456</v>
      </c>
      <c r="N10" s="92">
        <v>311915.5965140305</v>
      </c>
      <c r="O10" s="92">
        <v>1494.7038030241943</v>
      </c>
      <c r="P10" s="92">
        <v>1550.1554646266889</v>
      </c>
      <c r="Q10" s="92">
        <v>1594.5167939086841</v>
      </c>
      <c r="R10" s="92">
        <v>1646.5931369788527</v>
      </c>
      <c r="S10" s="92">
        <v>1708.5887834909583</v>
      </c>
      <c r="T10" s="92">
        <v>1783.6361450582435</v>
      </c>
      <c r="U10" s="93">
        <f t="shared" si="2"/>
        <v>1876.4884931573679</v>
      </c>
      <c r="V10" s="94">
        <v>995.6388486017456</v>
      </c>
      <c r="W10" s="92">
        <v>311915.5965140305</v>
      </c>
      <c r="X10" s="92">
        <v>1494.7038030241943</v>
      </c>
      <c r="Y10" s="92">
        <v>1550.1554646266889</v>
      </c>
      <c r="Z10" s="92">
        <v>1594.5167939086841</v>
      </c>
      <c r="AA10" s="92">
        <v>1646.5931369788527</v>
      </c>
      <c r="AB10" s="92">
        <v>1708.5887834909583</v>
      </c>
      <c r="AC10" s="92">
        <v>1783.6361450582435</v>
      </c>
      <c r="AD10" s="95">
        <f t="shared" si="0"/>
        <v>1876.4884931573679</v>
      </c>
    </row>
    <row r="11" spans="1:30" ht="12.75" hidden="1" outlineLevel="1">
      <c r="A11" s="90" t="s">
        <v>120</v>
      </c>
      <c r="B11" s="91" t="s">
        <v>121</v>
      </c>
      <c r="C11" s="91" t="s">
        <v>122</v>
      </c>
      <c r="D11" s="92">
        <v>1007.5645323002409</v>
      </c>
      <c r="E11" s="93">
        <v>311915.5965140305</v>
      </c>
      <c r="F11" s="94">
        <v>1506.6294867226898</v>
      </c>
      <c r="G11" s="92">
        <v>1562.081148325184</v>
      </c>
      <c r="H11" s="92">
        <v>1606.4424776071794</v>
      </c>
      <c r="I11" s="92">
        <v>1658.518820677348</v>
      </c>
      <c r="J11" s="92">
        <v>1720.5144671894534</v>
      </c>
      <c r="K11" s="92">
        <v>1795.561828756739</v>
      </c>
      <c r="L11" s="95">
        <f t="shared" si="1"/>
        <v>1888.414176855863</v>
      </c>
      <c r="M11" s="96">
        <v>1007.5645323002409</v>
      </c>
      <c r="N11" s="92">
        <v>311915.5965140305</v>
      </c>
      <c r="O11" s="92">
        <v>1506.6294867226898</v>
      </c>
      <c r="P11" s="92">
        <v>1562.081148325184</v>
      </c>
      <c r="Q11" s="92">
        <v>1606.4424776071794</v>
      </c>
      <c r="R11" s="92">
        <v>1658.518820677348</v>
      </c>
      <c r="S11" s="92">
        <v>1720.5144671894534</v>
      </c>
      <c r="T11" s="92">
        <v>1795.561828756739</v>
      </c>
      <c r="U11" s="93">
        <f t="shared" si="2"/>
        <v>1888.414176855863</v>
      </c>
      <c r="V11" s="94">
        <v>1007.5645323002409</v>
      </c>
      <c r="W11" s="92">
        <v>311915.5965140305</v>
      </c>
      <c r="X11" s="92">
        <v>1506.6294867226898</v>
      </c>
      <c r="Y11" s="92">
        <v>1562.081148325184</v>
      </c>
      <c r="Z11" s="92">
        <v>1606.4424776071794</v>
      </c>
      <c r="AA11" s="92">
        <v>1658.518820677348</v>
      </c>
      <c r="AB11" s="92">
        <v>1720.5144671894534</v>
      </c>
      <c r="AC11" s="92">
        <v>1795.561828756739</v>
      </c>
      <c r="AD11" s="95">
        <f t="shared" si="0"/>
        <v>1888.414176855863</v>
      </c>
    </row>
    <row r="12" spans="1:30" ht="12.75" hidden="1" outlineLevel="1">
      <c r="A12" s="90" t="s">
        <v>123</v>
      </c>
      <c r="B12" s="91" t="s">
        <v>124</v>
      </c>
      <c r="C12" s="91" t="s">
        <v>125</v>
      </c>
      <c r="D12" s="92">
        <v>1014.1933516814101</v>
      </c>
      <c r="E12" s="93">
        <v>311915.5965140302</v>
      </c>
      <c r="F12" s="94">
        <v>1513.2583061038586</v>
      </c>
      <c r="G12" s="92">
        <v>1568.7099677063527</v>
      </c>
      <c r="H12" s="92">
        <v>1613.071296988348</v>
      </c>
      <c r="I12" s="92">
        <v>1665.1476400585166</v>
      </c>
      <c r="J12" s="92">
        <v>1727.143286570622</v>
      </c>
      <c r="K12" s="92">
        <v>1802.1906481379076</v>
      </c>
      <c r="L12" s="95">
        <f t="shared" si="1"/>
        <v>1895.0429962370313</v>
      </c>
      <c r="M12" s="96">
        <v>1014.1933516814101</v>
      </c>
      <c r="N12" s="92">
        <v>311915.5965140302</v>
      </c>
      <c r="O12" s="92">
        <v>1513.2583061038586</v>
      </c>
      <c r="P12" s="92">
        <v>1568.7099677063527</v>
      </c>
      <c r="Q12" s="92">
        <v>1613.071296988348</v>
      </c>
      <c r="R12" s="92">
        <v>1665.1476400585166</v>
      </c>
      <c r="S12" s="92">
        <v>1727.143286570622</v>
      </c>
      <c r="T12" s="92">
        <v>1802.1906481379076</v>
      </c>
      <c r="U12" s="93">
        <f t="shared" si="2"/>
        <v>1895.0429962370313</v>
      </c>
      <c r="V12" s="94">
        <v>1014.1933516814101</v>
      </c>
      <c r="W12" s="92">
        <v>311915.5965140302</v>
      </c>
      <c r="X12" s="92">
        <v>1513.2583061038586</v>
      </c>
      <c r="Y12" s="92">
        <v>1568.7099677063527</v>
      </c>
      <c r="Z12" s="92">
        <v>1613.071296988348</v>
      </c>
      <c r="AA12" s="92">
        <v>1665.1476400585166</v>
      </c>
      <c r="AB12" s="92">
        <v>1727.143286570622</v>
      </c>
      <c r="AC12" s="92">
        <v>1802.1906481379076</v>
      </c>
      <c r="AD12" s="95">
        <f t="shared" si="0"/>
        <v>1895.0429962370313</v>
      </c>
    </row>
    <row r="13" spans="1:30" ht="12.75" hidden="1" outlineLevel="1">
      <c r="A13" s="90" t="s">
        <v>126</v>
      </c>
      <c r="B13" s="91" t="s">
        <v>127</v>
      </c>
      <c r="C13" s="91" t="s">
        <v>128</v>
      </c>
      <c r="D13" s="92">
        <v>1097.9210293675208</v>
      </c>
      <c r="E13" s="93">
        <v>313763.84536639607</v>
      </c>
      <c r="F13" s="94">
        <v>1599.9431819537547</v>
      </c>
      <c r="G13" s="92">
        <v>1655.7234211300026</v>
      </c>
      <c r="H13" s="92">
        <v>1700.3476124710014</v>
      </c>
      <c r="I13" s="92">
        <v>1752.7325327408691</v>
      </c>
      <c r="J13" s="92">
        <v>1815.0955330621405</v>
      </c>
      <c r="K13" s="92">
        <v>1890.5875860826266</v>
      </c>
      <c r="L13" s="95">
        <f t="shared" si="1"/>
        <v>1983.9901286822233</v>
      </c>
      <c r="M13" s="96">
        <v>1097.9210293675208</v>
      </c>
      <c r="N13" s="92">
        <v>313763.84536639607</v>
      </c>
      <c r="O13" s="92">
        <v>1599.9431819537547</v>
      </c>
      <c r="P13" s="92">
        <v>1655.7234211300026</v>
      </c>
      <c r="Q13" s="92">
        <v>1700.3476124710014</v>
      </c>
      <c r="R13" s="92">
        <v>1752.7325327408691</v>
      </c>
      <c r="S13" s="92">
        <v>1815.0955330621405</v>
      </c>
      <c r="T13" s="92">
        <v>1890.5875860826266</v>
      </c>
      <c r="U13" s="93">
        <f t="shared" si="2"/>
        <v>1983.9901286822233</v>
      </c>
      <c r="V13" s="94">
        <v>1097.9210293675208</v>
      </c>
      <c r="W13" s="92">
        <v>313763.84536639607</v>
      </c>
      <c r="X13" s="92">
        <v>1599.9431819537547</v>
      </c>
      <c r="Y13" s="92">
        <v>1655.7234211300026</v>
      </c>
      <c r="Z13" s="92">
        <v>1700.3476124710014</v>
      </c>
      <c r="AA13" s="92">
        <v>1752.7325327408691</v>
      </c>
      <c r="AB13" s="92">
        <v>1815.0955330621405</v>
      </c>
      <c r="AC13" s="92">
        <v>1890.5875860826266</v>
      </c>
      <c r="AD13" s="95">
        <f t="shared" si="0"/>
        <v>1983.9901286822233</v>
      </c>
    </row>
    <row r="14" spans="1:30" ht="12.75" hidden="1" outlineLevel="1">
      <c r="A14" s="90" t="s">
        <v>129</v>
      </c>
      <c r="B14" s="91" t="s">
        <v>130</v>
      </c>
      <c r="C14" s="91" t="s">
        <v>131</v>
      </c>
      <c r="D14" s="92">
        <v>171.81</v>
      </c>
      <c r="E14" s="93">
        <v>180022.46</v>
      </c>
      <c r="F14" s="94">
        <v>459.845936</v>
      </c>
      <c r="G14" s="92">
        <v>491.8499288888889</v>
      </c>
      <c r="H14" s="92">
        <v>517.4531232</v>
      </c>
      <c r="I14" s="92">
        <v>547.5090469565217</v>
      </c>
      <c r="J14" s="92">
        <v>583.2899085714286</v>
      </c>
      <c r="K14" s="92">
        <v>626.6035831578947</v>
      </c>
      <c r="L14" s="95">
        <f t="shared" si="1"/>
        <v>680.19342704</v>
      </c>
      <c r="M14" s="96">
        <v>171.81</v>
      </c>
      <c r="N14" s="92">
        <v>180022.46</v>
      </c>
      <c r="O14" s="92">
        <v>459.845936</v>
      </c>
      <c r="P14" s="92">
        <v>491.8499288888889</v>
      </c>
      <c r="Q14" s="92">
        <v>517.4531232</v>
      </c>
      <c r="R14" s="92">
        <v>547.5090469565217</v>
      </c>
      <c r="S14" s="92">
        <v>583.2899085714286</v>
      </c>
      <c r="T14" s="92">
        <v>626.6035831578947</v>
      </c>
      <c r="U14" s="93">
        <f t="shared" si="2"/>
        <v>680.19342704</v>
      </c>
      <c r="V14" s="94">
        <v>171.81</v>
      </c>
      <c r="W14" s="92">
        <v>180022.46</v>
      </c>
      <c r="X14" s="92">
        <v>459.845936</v>
      </c>
      <c r="Y14" s="92">
        <v>491.8499288888889</v>
      </c>
      <c r="Z14" s="92">
        <v>517.4531232</v>
      </c>
      <c r="AA14" s="92">
        <v>547.5090469565217</v>
      </c>
      <c r="AB14" s="92">
        <v>583.2899085714286</v>
      </c>
      <c r="AC14" s="92">
        <v>626.6035831578947</v>
      </c>
      <c r="AD14" s="95">
        <f t="shared" si="0"/>
        <v>680.19342704</v>
      </c>
    </row>
    <row r="15" spans="1:30" ht="12.75" hidden="1" outlineLevel="1">
      <c r="A15" s="90" t="s">
        <v>132</v>
      </c>
      <c r="B15" s="91" t="s">
        <v>133</v>
      </c>
      <c r="C15" s="91" t="s">
        <v>134</v>
      </c>
      <c r="D15" s="92">
        <v>991.0130896114867</v>
      </c>
      <c r="E15" s="93">
        <v>310403.8475281673</v>
      </c>
      <c r="F15" s="94">
        <v>1487.6592456565545</v>
      </c>
      <c r="G15" s="92">
        <v>1542.8421518837843</v>
      </c>
      <c r="H15" s="92">
        <v>1586.988476865568</v>
      </c>
      <c r="I15" s="92">
        <v>1638.812423583314</v>
      </c>
      <c r="J15" s="92">
        <v>1700.5075982472977</v>
      </c>
      <c r="K15" s="92">
        <v>1775.1912307352777</v>
      </c>
      <c r="L15" s="95">
        <f t="shared" si="1"/>
        <v>1867.5935550310312</v>
      </c>
      <c r="M15" s="96">
        <v>991.0130896114867</v>
      </c>
      <c r="N15" s="92">
        <v>310403.8475281673</v>
      </c>
      <c r="O15" s="92">
        <v>1487.6592456565545</v>
      </c>
      <c r="P15" s="92">
        <v>1542.8421518837843</v>
      </c>
      <c r="Q15" s="92">
        <v>1586.988476865568</v>
      </c>
      <c r="R15" s="92">
        <v>1638.812423583314</v>
      </c>
      <c r="S15" s="92">
        <v>1700.5075982472977</v>
      </c>
      <c r="T15" s="92">
        <v>1775.1912307352777</v>
      </c>
      <c r="U15" s="93">
        <f t="shared" si="2"/>
        <v>1867.5935550310312</v>
      </c>
      <c r="V15" s="94">
        <v>991.0130896114867</v>
      </c>
      <c r="W15" s="92">
        <v>310403.8475281673</v>
      </c>
      <c r="X15" s="92">
        <v>1487.6592456565545</v>
      </c>
      <c r="Y15" s="92">
        <v>1542.8421518837843</v>
      </c>
      <c r="Z15" s="92">
        <v>1586.988476865568</v>
      </c>
      <c r="AA15" s="92">
        <v>1638.812423583314</v>
      </c>
      <c r="AB15" s="92">
        <v>1700.5075982472977</v>
      </c>
      <c r="AC15" s="92">
        <v>1775.1912307352777</v>
      </c>
      <c r="AD15" s="95">
        <f t="shared" si="0"/>
        <v>1867.5935550310312</v>
      </c>
    </row>
    <row r="16" spans="1:30" ht="12.75" hidden="1" outlineLevel="1">
      <c r="A16" s="90" t="s">
        <v>135</v>
      </c>
      <c r="B16" s="91" t="s">
        <v>136</v>
      </c>
      <c r="C16" s="91" t="s">
        <v>137</v>
      </c>
      <c r="D16" s="92">
        <v>598.0332513103704</v>
      </c>
      <c r="E16" s="93">
        <v>430287.35327421565</v>
      </c>
      <c r="F16" s="94">
        <v>1286.4930165491155</v>
      </c>
      <c r="G16" s="92">
        <v>1362.988546020087</v>
      </c>
      <c r="H16" s="92">
        <v>1424.1849695968644</v>
      </c>
      <c r="I16" s="92">
        <v>1496.0242494478637</v>
      </c>
      <c r="J16" s="92">
        <v>1581.5472016514348</v>
      </c>
      <c r="K16" s="92">
        <v>1685.0749858978627</v>
      </c>
      <c r="L16" s="95">
        <f t="shared" si="1"/>
        <v>1813.1647369567554</v>
      </c>
      <c r="M16" s="96">
        <v>598.0332513103704</v>
      </c>
      <c r="N16" s="92">
        <v>430287.35327421565</v>
      </c>
      <c r="O16" s="92">
        <v>1286.4930165491155</v>
      </c>
      <c r="P16" s="92">
        <v>1362.988546020087</v>
      </c>
      <c r="Q16" s="92">
        <v>1424.1849695968644</v>
      </c>
      <c r="R16" s="92">
        <v>1496.0242494478637</v>
      </c>
      <c r="S16" s="92">
        <v>1581.5472016514348</v>
      </c>
      <c r="T16" s="92">
        <v>1685.0749858978627</v>
      </c>
      <c r="U16" s="93">
        <f t="shared" si="2"/>
        <v>1813.1647369567554</v>
      </c>
      <c r="V16" s="94">
        <v>598.0332513103704</v>
      </c>
      <c r="W16" s="92">
        <v>430287.35327421565</v>
      </c>
      <c r="X16" s="92">
        <v>1286.4930165491155</v>
      </c>
      <c r="Y16" s="92">
        <v>1362.988546020087</v>
      </c>
      <c r="Z16" s="92">
        <v>1424.1849695968644</v>
      </c>
      <c r="AA16" s="92">
        <v>1496.0242494478637</v>
      </c>
      <c r="AB16" s="92">
        <v>1581.5472016514348</v>
      </c>
      <c r="AC16" s="92">
        <v>1685.0749858978627</v>
      </c>
      <c r="AD16" s="95">
        <f t="shared" si="0"/>
        <v>1813.1647369567554</v>
      </c>
    </row>
    <row r="17" spans="1:30" ht="12.75" hidden="1" outlineLevel="1">
      <c r="A17" s="90" t="s">
        <v>138</v>
      </c>
      <c r="B17" s="91" t="s">
        <v>139</v>
      </c>
      <c r="C17" s="91" t="s">
        <v>140</v>
      </c>
      <c r="D17" s="92">
        <v>1066.0890388799507</v>
      </c>
      <c r="E17" s="93">
        <v>336346.4598346067</v>
      </c>
      <c r="F17" s="94">
        <v>1604.2433746153213</v>
      </c>
      <c r="G17" s="92">
        <v>1664.0383008081403</v>
      </c>
      <c r="H17" s="92">
        <v>1711.8742417623955</v>
      </c>
      <c r="I17" s="92">
        <v>1768.0294767956516</v>
      </c>
      <c r="J17" s="92">
        <v>1834.8809470733374</v>
      </c>
      <c r="K17" s="92">
        <v>1915.806411093694</v>
      </c>
      <c r="L17" s="95">
        <f t="shared" si="1"/>
        <v>2015.9314414528799</v>
      </c>
      <c r="M17" s="96">
        <v>1066.0890388799507</v>
      </c>
      <c r="N17" s="92">
        <v>336346.4598346067</v>
      </c>
      <c r="O17" s="92">
        <v>1604.2433746153213</v>
      </c>
      <c r="P17" s="92">
        <v>1664.0383008081403</v>
      </c>
      <c r="Q17" s="92">
        <v>1711.8742417623955</v>
      </c>
      <c r="R17" s="92">
        <v>1768.0294767956516</v>
      </c>
      <c r="S17" s="92">
        <v>1834.8809470733374</v>
      </c>
      <c r="T17" s="92">
        <v>1915.806411093694</v>
      </c>
      <c r="U17" s="93">
        <f t="shared" si="2"/>
        <v>2015.9314414528799</v>
      </c>
      <c r="V17" s="94">
        <v>1066.0890388799507</v>
      </c>
      <c r="W17" s="92">
        <v>336346.4598346067</v>
      </c>
      <c r="X17" s="92">
        <v>1604.2433746153213</v>
      </c>
      <c r="Y17" s="92">
        <v>1664.0383008081403</v>
      </c>
      <c r="Z17" s="92">
        <v>1711.8742417623955</v>
      </c>
      <c r="AA17" s="92">
        <v>1768.0294767956516</v>
      </c>
      <c r="AB17" s="92">
        <v>1834.8809470733374</v>
      </c>
      <c r="AC17" s="92">
        <v>1915.806411093694</v>
      </c>
      <c r="AD17" s="95">
        <f t="shared" si="0"/>
        <v>2015.9314414528799</v>
      </c>
    </row>
    <row r="18" spans="1:30" ht="38.25" collapsed="1">
      <c r="A18" s="97" t="s">
        <v>62</v>
      </c>
      <c r="B18" s="91" t="s">
        <v>141</v>
      </c>
      <c r="C18" s="98" t="s">
        <v>142</v>
      </c>
      <c r="D18" s="99" t="str">
        <f>'[4]Лист1'!$B$27</f>
        <v>409,90</v>
      </c>
      <c r="E18" s="100" t="str">
        <f>'[4]Лист1'!$B$26</f>
        <v>181816,47</v>
      </c>
      <c r="F18" s="101">
        <f>'[4]Лист1'!$B$10</f>
        <v>700.81</v>
      </c>
      <c r="G18" s="99">
        <f>'[4]Лист1'!$B$11</f>
        <v>733.17</v>
      </c>
      <c r="H18" s="99">
        <f>'[4]Лист1'!$B$12</f>
        <v>758.99</v>
      </c>
      <c r="I18" s="99">
        <f>'[4]Лист1'!$B$13</f>
        <v>789.36</v>
      </c>
      <c r="J18" s="99">
        <f>'[4]Лист1'!$B$14</f>
        <v>825.54</v>
      </c>
      <c r="K18" s="99">
        <f>'[4]Лист1'!$B$15</f>
        <v>869.17</v>
      </c>
      <c r="L18" s="102">
        <f>'[4]Лист1'!$B$16</f>
        <v>923.35</v>
      </c>
      <c r="M18" s="103">
        <v>344.85579265113324</v>
      </c>
      <c r="N18" s="104">
        <v>175200.38999999998</v>
      </c>
      <c r="O18" s="104">
        <v>625.1764166511332</v>
      </c>
      <c r="P18" s="104">
        <v>656.3231526511332</v>
      </c>
      <c r="Q18" s="104">
        <v>681.2405414511333</v>
      </c>
      <c r="R18" s="104">
        <v>710.4913891728723</v>
      </c>
      <c r="S18" s="104">
        <v>745.3138269368476</v>
      </c>
      <c r="T18" s="104">
        <v>787.4673042300806</v>
      </c>
      <c r="U18" s="105">
        <f t="shared" si="2"/>
        <v>839.6216940111333</v>
      </c>
      <c r="V18" s="106" t="e">
        <f>D18-M18</f>
        <v>#VALUE!</v>
      </c>
      <c r="W18" s="104" t="e">
        <f aca="true" t="shared" si="3" ref="W18:AD33">E18-N18</f>
        <v>#VALUE!</v>
      </c>
      <c r="X18" s="104">
        <f t="shared" si="3"/>
        <v>75.63358334886675</v>
      </c>
      <c r="Y18" s="104">
        <f t="shared" si="3"/>
        <v>76.84684734886673</v>
      </c>
      <c r="Z18" s="104">
        <f t="shared" si="3"/>
        <v>77.74945854886676</v>
      </c>
      <c r="AA18" s="104">
        <f t="shared" si="3"/>
        <v>78.86861082712767</v>
      </c>
      <c r="AB18" s="104">
        <f t="shared" si="3"/>
        <v>80.22617306315237</v>
      </c>
      <c r="AC18" s="104">
        <f t="shared" si="3"/>
        <v>81.70269576991939</v>
      </c>
      <c r="AD18" s="107">
        <f t="shared" si="3"/>
        <v>83.72830598886674</v>
      </c>
    </row>
    <row r="19" spans="1:30" ht="38.25" hidden="1" outlineLevel="1">
      <c r="A19" s="97" t="s">
        <v>143</v>
      </c>
      <c r="B19" s="91" t="s">
        <v>144</v>
      </c>
      <c r="C19" s="98" t="s">
        <v>128</v>
      </c>
      <c r="D19" s="99">
        <v>1146.7861001468045</v>
      </c>
      <c r="E19" s="100">
        <v>313763.84536639607</v>
      </c>
      <c r="F19" s="101">
        <v>1648.8082527330382</v>
      </c>
      <c r="G19" s="99">
        <v>1704.5884919092864</v>
      </c>
      <c r="H19" s="99">
        <v>1749.212683250285</v>
      </c>
      <c r="I19" s="99">
        <v>1801.597603520153</v>
      </c>
      <c r="J19" s="99">
        <v>1863.9606038414242</v>
      </c>
      <c r="K19" s="99">
        <v>1939.4526568619103</v>
      </c>
      <c r="L19" s="102">
        <f t="shared" si="1"/>
        <v>2032.855199461507</v>
      </c>
      <c r="M19" s="103">
        <v>1146.7861001468045</v>
      </c>
      <c r="N19" s="104">
        <v>313763.84536639607</v>
      </c>
      <c r="O19" s="104">
        <v>1648.8082527330382</v>
      </c>
      <c r="P19" s="104">
        <v>1704.5884919092864</v>
      </c>
      <c r="Q19" s="104">
        <v>1749.212683250285</v>
      </c>
      <c r="R19" s="104">
        <v>1801.597603520153</v>
      </c>
      <c r="S19" s="104">
        <v>1863.9606038414242</v>
      </c>
      <c r="T19" s="104">
        <v>1939.4526568619103</v>
      </c>
      <c r="U19" s="105">
        <f t="shared" si="2"/>
        <v>2032.855199461507</v>
      </c>
      <c r="V19" s="106">
        <f aca="true" t="shared" si="4" ref="V19:V82">D19-M19</f>
        <v>0</v>
      </c>
      <c r="W19" s="104">
        <f t="shared" si="3"/>
        <v>0</v>
      </c>
      <c r="X19" s="104">
        <f t="shared" si="3"/>
        <v>0</v>
      </c>
      <c r="Y19" s="104">
        <f t="shared" si="3"/>
        <v>0</v>
      </c>
      <c r="Z19" s="104">
        <f t="shared" si="3"/>
        <v>0</v>
      </c>
      <c r="AA19" s="104">
        <f t="shared" si="3"/>
        <v>0</v>
      </c>
      <c r="AB19" s="104">
        <f t="shared" si="3"/>
        <v>0</v>
      </c>
      <c r="AC19" s="104">
        <f t="shared" si="3"/>
        <v>0</v>
      </c>
      <c r="AD19" s="107">
        <f t="shared" si="3"/>
        <v>0</v>
      </c>
    </row>
    <row r="20" spans="1:30" ht="38.25" hidden="1" outlineLevel="1">
      <c r="A20" s="97" t="s">
        <v>145</v>
      </c>
      <c r="B20" s="91" t="s">
        <v>146</v>
      </c>
      <c r="C20" s="98" t="s">
        <v>147</v>
      </c>
      <c r="D20" s="99">
        <v>953.1562181141052</v>
      </c>
      <c r="E20" s="100">
        <v>310403.8475281673</v>
      </c>
      <c r="F20" s="101">
        <v>1449.802374159173</v>
      </c>
      <c r="G20" s="99">
        <v>1504.9852803864028</v>
      </c>
      <c r="H20" s="99">
        <v>1549.1316053681865</v>
      </c>
      <c r="I20" s="99">
        <v>1600.9555520859326</v>
      </c>
      <c r="J20" s="99">
        <v>1662.6507267499162</v>
      </c>
      <c r="K20" s="99">
        <v>1737.3343592378963</v>
      </c>
      <c r="L20" s="102">
        <f t="shared" si="1"/>
        <v>1829.7366835336497</v>
      </c>
      <c r="M20" s="103">
        <v>953.1562181141052</v>
      </c>
      <c r="N20" s="104">
        <v>310403.8475281673</v>
      </c>
      <c r="O20" s="104">
        <v>1449.802374159173</v>
      </c>
      <c r="P20" s="104">
        <v>1504.9852803864028</v>
      </c>
      <c r="Q20" s="104">
        <v>1549.1316053681865</v>
      </c>
      <c r="R20" s="104">
        <v>1600.9555520859326</v>
      </c>
      <c r="S20" s="104">
        <v>1662.6507267499162</v>
      </c>
      <c r="T20" s="104">
        <v>1737.3343592378963</v>
      </c>
      <c r="U20" s="105">
        <f t="shared" si="2"/>
        <v>1829.7366835336497</v>
      </c>
      <c r="V20" s="106">
        <f t="shared" si="4"/>
        <v>0</v>
      </c>
      <c r="W20" s="104">
        <f t="shared" si="3"/>
        <v>0</v>
      </c>
      <c r="X20" s="104">
        <f t="shared" si="3"/>
        <v>0</v>
      </c>
      <c r="Y20" s="104">
        <f t="shared" si="3"/>
        <v>0</v>
      </c>
      <c r="Z20" s="104">
        <f t="shared" si="3"/>
        <v>0</v>
      </c>
      <c r="AA20" s="104">
        <f t="shared" si="3"/>
        <v>0</v>
      </c>
      <c r="AB20" s="104">
        <f t="shared" si="3"/>
        <v>0</v>
      </c>
      <c r="AC20" s="104">
        <f t="shared" si="3"/>
        <v>0</v>
      </c>
      <c r="AD20" s="107">
        <f t="shared" si="3"/>
        <v>0</v>
      </c>
    </row>
    <row r="21" spans="1:30" ht="25.5" hidden="1" outlineLevel="1">
      <c r="A21" s="97" t="s">
        <v>148</v>
      </c>
      <c r="B21" s="91" t="s">
        <v>149</v>
      </c>
      <c r="C21" s="98" t="s">
        <v>111</v>
      </c>
      <c r="D21" s="99">
        <v>993.9336362461677</v>
      </c>
      <c r="E21" s="100">
        <v>339165.72175155126</v>
      </c>
      <c r="F21" s="101">
        <v>1536.59879104865</v>
      </c>
      <c r="G21" s="99">
        <v>1596.8949193600365</v>
      </c>
      <c r="H21" s="99">
        <v>1645.1318220091462</v>
      </c>
      <c r="I21" s="99">
        <v>1701.7577512059268</v>
      </c>
      <c r="J21" s="99">
        <v>1769.169571678285</v>
      </c>
      <c r="K21" s="99">
        <v>1850.7733543553497</v>
      </c>
      <c r="L21" s="102">
        <f t="shared" si="1"/>
        <v>1951.7376344725485</v>
      </c>
      <c r="M21" s="103">
        <v>993.9336362461677</v>
      </c>
      <c r="N21" s="104">
        <v>339165.72175155126</v>
      </c>
      <c r="O21" s="104">
        <v>1536.59879104865</v>
      </c>
      <c r="P21" s="104">
        <v>1596.8949193600365</v>
      </c>
      <c r="Q21" s="104">
        <v>1645.1318220091462</v>
      </c>
      <c r="R21" s="104">
        <v>1701.7577512059268</v>
      </c>
      <c r="S21" s="104">
        <v>1769.169571678285</v>
      </c>
      <c r="T21" s="104">
        <v>1850.7733543553497</v>
      </c>
      <c r="U21" s="105">
        <f t="shared" si="2"/>
        <v>1951.7376344725485</v>
      </c>
      <c r="V21" s="106">
        <f t="shared" si="4"/>
        <v>0</v>
      </c>
      <c r="W21" s="104">
        <f t="shared" si="3"/>
        <v>0</v>
      </c>
      <c r="X21" s="104">
        <f t="shared" si="3"/>
        <v>0</v>
      </c>
      <c r="Y21" s="104">
        <f t="shared" si="3"/>
        <v>0</v>
      </c>
      <c r="Z21" s="104">
        <f t="shared" si="3"/>
        <v>0</v>
      </c>
      <c r="AA21" s="104">
        <f t="shared" si="3"/>
        <v>0</v>
      </c>
      <c r="AB21" s="104">
        <f t="shared" si="3"/>
        <v>0</v>
      </c>
      <c r="AC21" s="104">
        <f t="shared" si="3"/>
        <v>0</v>
      </c>
      <c r="AD21" s="107">
        <f t="shared" si="3"/>
        <v>0</v>
      </c>
    </row>
    <row r="22" spans="1:30" ht="25.5" hidden="1" outlineLevel="1">
      <c r="A22" s="97" t="s">
        <v>150</v>
      </c>
      <c r="B22" s="91" t="s">
        <v>151</v>
      </c>
      <c r="C22" s="98" t="s">
        <v>152</v>
      </c>
      <c r="D22" s="99">
        <v>974.5706554525206</v>
      </c>
      <c r="E22" s="100">
        <v>382859.1759344751</v>
      </c>
      <c r="F22" s="101">
        <v>1587.1453369476806</v>
      </c>
      <c r="G22" s="99">
        <v>1655.2091904471429</v>
      </c>
      <c r="H22" s="99">
        <v>1709.6602732467127</v>
      </c>
      <c r="I22" s="99">
        <v>1773.5811095766426</v>
      </c>
      <c r="J22" s="99">
        <v>1849.6773433027493</v>
      </c>
      <c r="K22" s="99">
        <v>1941.7938367606682</v>
      </c>
      <c r="L22" s="102">
        <f t="shared" si="1"/>
        <v>2055.7649682914785</v>
      </c>
      <c r="M22" s="103">
        <v>974.5706554525206</v>
      </c>
      <c r="N22" s="104">
        <v>382859.1759344751</v>
      </c>
      <c r="O22" s="104">
        <v>1587.1453369476806</v>
      </c>
      <c r="P22" s="104">
        <v>1655.2091904471429</v>
      </c>
      <c r="Q22" s="104">
        <v>1709.6602732467127</v>
      </c>
      <c r="R22" s="104">
        <v>1773.5811095766426</v>
      </c>
      <c r="S22" s="104">
        <v>1849.6773433027493</v>
      </c>
      <c r="T22" s="104">
        <v>1941.7938367606682</v>
      </c>
      <c r="U22" s="105">
        <f t="shared" si="2"/>
        <v>2055.7649682914785</v>
      </c>
      <c r="V22" s="106">
        <f t="shared" si="4"/>
        <v>0</v>
      </c>
      <c r="W22" s="104">
        <f t="shared" si="3"/>
        <v>0</v>
      </c>
      <c r="X22" s="104">
        <f t="shared" si="3"/>
        <v>0</v>
      </c>
      <c r="Y22" s="104">
        <f t="shared" si="3"/>
        <v>0</v>
      </c>
      <c r="Z22" s="104">
        <f t="shared" si="3"/>
        <v>0</v>
      </c>
      <c r="AA22" s="104">
        <f t="shared" si="3"/>
        <v>0</v>
      </c>
      <c r="AB22" s="104">
        <f t="shared" si="3"/>
        <v>0</v>
      </c>
      <c r="AC22" s="104">
        <f t="shared" si="3"/>
        <v>0</v>
      </c>
      <c r="AD22" s="107">
        <f t="shared" si="3"/>
        <v>0</v>
      </c>
    </row>
    <row r="23" spans="1:30" ht="38.25" hidden="1" outlineLevel="1">
      <c r="A23" s="97" t="s">
        <v>153</v>
      </c>
      <c r="B23" s="91" t="s">
        <v>154</v>
      </c>
      <c r="C23" s="98" t="s">
        <v>128</v>
      </c>
      <c r="D23" s="99">
        <v>1168.5520259229472</v>
      </c>
      <c r="E23" s="100">
        <v>313763.84536639607</v>
      </c>
      <c r="F23" s="101">
        <v>1670.574178509181</v>
      </c>
      <c r="G23" s="99">
        <v>1726.354417685429</v>
      </c>
      <c r="H23" s="99">
        <v>1770.9786090264276</v>
      </c>
      <c r="I23" s="99">
        <v>1823.3635292962956</v>
      </c>
      <c r="J23" s="99">
        <v>1885.726529617567</v>
      </c>
      <c r="K23" s="99">
        <v>1961.218582638053</v>
      </c>
      <c r="L23" s="102">
        <f t="shared" si="1"/>
        <v>2054.6211252376497</v>
      </c>
      <c r="M23" s="103">
        <v>1168.5520259229472</v>
      </c>
      <c r="N23" s="104">
        <v>313763.84536639607</v>
      </c>
      <c r="O23" s="104">
        <v>1670.574178509181</v>
      </c>
      <c r="P23" s="104">
        <v>1726.354417685429</v>
      </c>
      <c r="Q23" s="104">
        <v>1770.9786090264276</v>
      </c>
      <c r="R23" s="104">
        <v>1823.3635292962956</v>
      </c>
      <c r="S23" s="104">
        <v>1885.726529617567</v>
      </c>
      <c r="T23" s="104">
        <v>1961.218582638053</v>
      </c>
      <c r="U23" s="105">
        <f t="shared" si="2"/>
        <v>2054.6211252376497</v>
      </c>
      <c r="V23" s="106">
        <f t="shared" si="4"/>
        <v>0</v>
      </c>
      <c r="W23" s="104">
        <f t="shared" si="3"/>
        <v>0</v>
      </c>
      <c r="X23" s="104">
        <f t="shared" si="3"/>
        <v>0</v>
      </c>
      <c r="Y23" s="104">
        <f t="shared" si="3"/>
        <v>0</v>
      </c>
      <c r="Z23" s="104">
        <f t="shared" si="3"/>
        <v>0</v>
      </c>
      <c r="AA23" s="104">
        <f t="shared" si="3"/>
        <v>0</v>
      </c>
      <c r="AB23" s="104">
        <f t="shared" si="3"/>
        <v>0</v>
      </c>
      <c r="AC23" s="104">
        <f t="shared" si="3"/>
        <v>0</v>
      </c>
      <c r="AD23" s="107">
        <f t="shared" si="3"/>
        <v>0</v>
      </c>
    </row>
    <row r="24" spans="1:30" ht="38.25" hidden="1" outlineLevel="1">
      <c r="A24" s="97" t="s">
        <v>155</v>
      </c>
      <c r="B24" s="91" t="s">
        <v>156</v>
      </c>
      <c r="C24" s="98" t="s">
        <v>157</v>
      </c>
      <c r="D24" s="99">
        <v>954.2895293879196</v>
      </c>
      <c r="E24" s="100">
        <v>308979.07915908704</v>
      </c>
      <c r="F24" s="101">
        <v>1448.656056042459</v>
      </c>
      <c r="G24" s="99">
        <v>1503.5856701151856</v>
      </c>
      <c r="H24" s="99">
        <v>1547.529361373367</v>
      </c>
      <c r="I24" s="99">
        <v>1599.1154337199273</v>
      </c>
      <c r="J24" s="99">
        <v>1660.5274246086901</v>
      </c>
      <c r="K24" s="99">
        <v>1734.8682556845606</v>
      </c>
      <c r="L24" s="102">
        <f t="shared" si="1"/>
        <v>1826.8464489331814</v>
      </c>
      <c r="M24" s="103">
        <v>954.2895293879196</v>
      </c>
      <c r="N24" s="104">
        <v>308979.07915908704</v>
      </c>
      <c r="O24" s="104">
        <v>1448.656056042459</v>
      </c>
      <c r="P24" s="104">
        <v>1503.5856701151856</v>
      </c>
      <c r="Q24" s="104">
        <v>1547.529361373367</v>
      </c>
      <c r="R24" s="104">
        <v>1599.1154337199273</v>
      </c>
      <c r="S24" s="104">
        <v>1660.5274246086901</v>
      </c>
      <c r="T24" s="104">
        <v>1734.8682556845606</v>
      </c>
      <c r="U24" s="105">
        <f t="shared" si="2"/>
        <v>1826.8464489331814</v>
      </c>
      <c r="V24" s="106">
        <f t="shared" si="4"/>
        <v>0</v>
      </c>
      <c r="W24" s="104">
        <f t="shared" si="3"/>
        <v>0</v>
      </c>
      <c r="X24" s="104">
        <f t="shared" si="3"/>
        <v>0</v>
      </c>
      <c r="Y24" s="104">
        <f t="shared" si="3"/>
        <v>0</v>
      </c>
      <c r="Z24" s="104">
        <f t="shared" si="3"/>
        <v>0</v>
      </c>
      <c r="AA24" s="104">
        <f t="shared" si="3"/>
        <v>0</v>
      </c>
      <c r="AB24" s="104">
        <f t="shared" si="3"/>
        <v>0</v>
      </c>
      <c r="AC24" s="104">
        <f t="shared" si="3"/>
        <v>0</v>
      </c>
      <c r="AD24" s="107">
        <f t="shared" si="3"/>
        <v>0</v>
      </c>
    </row>
    <row r="25" spans="1:30" ht="25.5" hidden="1" outlineLevel="1">
      <c r="A25" s="97" t="s">
        <v>158</v>
      </c>
      <c r="B25" s="91" t="s">
        <v>159</v>
      </c>
      <c r="C25" s="98" t="s">
        <v>160</v>
      </c>
      <c r="D25" s="99">
        <v>528.5137578336712</v>
      </c>
      <c r="E25" s="100">
        <v>201504.80255862375</v>
      </c>
      <c r="F25" s="101">
        <v>850.9214419274691</v>
      </c>
      <c r="G25" s="99">
        <v>886.7445179378911</v>
      </c>
      <c r="H25" s="99">
        <v>915.4029787462288</v>
      </c>
      <c r="I25" s="99">
        <v>949.0455196951467</v>
      </c>
      <c r="J25" s="99">
        <v>989.0961636819541</v>
      </c>
      <c r="K25" s="99">
        <v>1037.5785221922995</v>
      </c>
      <c r="L25" s="102">
        <f t="shared" si="1"/>
        <v>1097.5633202592248</v>
      </c>
      <c r="M25" s="103">
        <v>528.5137578336712</v>
      </c>
      <c r="N25" s="104">
        <v>201504.80255862375</v>
      </c>
      <c r="O25" s="104">
        <v>850.9214419274691</v>
      </c>
      <c r="P25" s="104">
        <v>886.7445179378911</v>
      </c>
      <c r="Q25" s="104">
        <v>915.4029787462288</v>
      </c>
      <c r="R25" s="104">
        <v>949.0455196951467</v>
      </c>
      <c r="S25" s="104">
        <v>989.0961636819541</v>
      </c>
      <c r="T25" s="104">
        <v>1037.5785221922995</v>
      </c>
      <c r="U25" s="105">
        <f t="shared" si="2"/>
        <v>1097.5633202592248</v>
      </c>
      <c r="V25" s="106">
        <f t="shared" si="4"/>
        <v>0</v>
      </c>
      <c r="W25" s="104">
        <f t="shared" si="3"/>
        <v>0</v>
      </c>
      <c r="X25" s="104">
        <f t="shared" si="3"/>
        <v>0</v>
      </c>
      <c r="Y25" s="104">
        <f t="shared" si="3"/>
        <v>0</v>
      </c>
      <c r="Z25" s="104">
        <f t="shared" si="3"/>
        <v>0</v>
      </c>
      <c r="AA25" s="104">
        <f t="shared" si="3"/>
        <v>0</v>
      </c>
      <c r="AB25" s="104">
        <f t="shared" si="3"/>
        <v>0</v>
      </c>
      <c r="AC25" s="104">
        <f t="shared" si="3"/>
        <v>0</v>
      </c>
      <c r="AD25" s="107">
        <f t="shared" si="3"/>
        <v>0</v>
      </c>
    </row>
    <row r="26" spans="1:30" ht="25.5" collapsed="1">
      <c r="A26" s="97" t="s">
        <v>63</v>
      </c>
      <c r="B26" s="91" t="s">
        <v>161</v>
      </c>
      <c r="C26" s="98" t="s">
        <v>162</v>
      </c>
      <c r="D26" s="99" t="str">
        <f>'[3]Лист1'!$B$27</f>
        <v>554,39</v>
      </c>
      <c r="E26" s="100" t="str">
        <f>'[3]Лист1'!$B$26</f>
        <v>134816,10</v>
      </c>
      <c r="F26" s="101">
        <f>'[3]Лист1'!$B$10</f>
        <v>770.1</v>
      </c>
      <c r="G26" s="99">
        <f>'[3]Лист1'!$B$11</f>
        <v>794.1</v>
      </c>
      <c r="H26" s="99">
        <f>'[3]Лист1'!$B$12</f>
        <v>813.24</v>
      </c>
      <c r="I26" s="99">
        <f>'[3]Лист1'!$B$13</f>
        <v>835.75</v>
      </c>
      <c r="J26" s="99">
        <f>'[3]Лист1'!$B$14</f>
        <v>862.58</v>
      </c>
      <c r="K26" s="99">
        <f>'[3]Лист1'!$B$15</f>
        <v>894.94</v>
      </c>
      <c r="L26" s="102">
        <f>'[3]Лист1'!$B$16</f>
        <v>935.11</v>
      </c>
      <c r="M26" s="103">
        <v>415.9578668767491</v>
      </c>
      <c r="N26" s="104">
        <v>177922.13</v>
      </c>
      <c r="O26" s="104">
        <v>700.6332748767492</v>
      </c>
      <c r="P26" s="104">
        <v>732.263875765638</v>
      </c>
      <c r="Q26" s="104">
        <v>757.5683564767492</v>
      </c>
      <c r="R26" s="104">
        <v>787.2736164419665</v>
      </c>
      <c r="S26" s="104">
        <v>822.6370211624635</v>
      </c>
      <c r="T26" s="104">
        <v>865.4453531925387</v>
      </c>
      <c r="U26" s="105">
        <f t="shared" si="2"/>
        <v>918.4099619967492</v>
      </c>
      <c r="V26" s="106" t="e">
        <f t="shared" si="4"/>
        <v>#VALUE!</v>
      </c>
      <c r="W26" s="104" t="e">
        <f t="shared" si="3"/>
        <v>#VALUE!</v>
      </c>
      <c r="X26" s="104">
        <f t="shared" si="3"/>
        <v>69.46672512325085</v>
      </c>
      <c r="Y26" s="104">
        <f t="shared" si="3"/>
        <v>61.836124234362046</v>
      </c>
      <c r="Z26" s="104">
        <f t="shared" si="3"/>
        <v>55.67164352325085</v>
      </c>
      <c r="AA26" s="104">
        <f t="shared" si="3"/>
        <v>48.47638355803349</v>
      </c>
      <c r="AB26" s="104">
        <f t="shared" si="3"/>
        <v>39.94297883753654</v>
      </c>
      <c r="AC26" s="104">
        <f t="shared" si="3"/>
        <v>29.494646807461322</v>
      </c>
      <c r="AD26" s="107">
        <f t="shared" si="3"/>
        <v>16.700038003250825</v>
      </c>
    </row>
    <row r="27" spans="1:30" ht="38.25" hidden="1" outlineLevel="1">
      <c r="A27" s="97" t="s">
        <v>163</v>
      </c>
      <c r="B27" s="91" t="s">
        <v>164</v>
      </c>
      <c r="C27" s="98" t="s">
        <v>165</v>
      </c>
      <c r="D27" s="99">
        <v>532.0425545366796</v>
      </c>
      <c r="E27" s="100">
        <v>224697.85006206066</v>
      </c>
      <c r="F27" s="101">
        <v>891.5591146359767</v>
      </c>
      <c r="G27" s="99">
        <v>931.5053990914541</v>
      </c>
      <c r="H27" s="99">
        <v>963.462426655836</v>
      </c>
      <c r="I27" s="99">
        <v>1000.9771981444584</v>
      </c>
      <c r="J27" s="99">
        <v>1045.6376403928182</v>
      </c>
      <c r="K27" s="99">
        <v>1099.700281009254</v>
      </c>
      <c r="L27" s="102">
        <f t="shared" si="1"/>
        <v>1166.589283111939</v>
      </c>
      <c r="M27" s="103">
        <v>532.0425545366796</v>
      </c>
      <c r="N27" s="104">
        <v>224697.85006206066</v>
      </c>
      <c r="O27" s="104">
        <v>891.5591146359767</v>
      </c>
      <c r="P27" s="104">
        <v>931.5053990914541</v>
      </c>
      <c r="Q27" s="104">
        <v>963.462426655836</v>
      </c>
      <c r="R27" s="104">
        <v>1000.9771981444584</v>
      </c>
      <c r="S27" s="104">
        <v>1045.6376403928182</v>
      </c>
      <c r="T27" s="104">
        <v>1099.700281009254</v>
      </c>
      <c r="U27" s="105">
        <f t="shared" si="2"/>
        <v>1166.589283111939</v>
      </c>
      <c r="V27" s="106">
        <f t="shared" si="4"/>
        <v>0</v>
      </c>
      <c r="W27" s="104">
        <f t="shared" si="3"/>
        <v>0</v>
      </c>
      <c r="X27" s="104">
        <f t="shared" si="3"/>
        <v>0</v>
      </c>
      <c r="Y27" s="104">
        <f t="shared" si="3"/>
        <v>0</v>
      </c>
      <c r="Z27" s="104">
        <f t="shared" si="3"/>
        <v>0</v>
      </c>
      <c r="AA27" s="104">
        <f t="shared" si="3"/>
        <v>0</v>
      </c>
      <c r="AB27" s="104">
        <f t="shared" si="3"/>
        <v>0</v>
      </c>
      <c r="AC27" s="104">
        <f t="shared" si="3"/>
        <v>0</v>
      </c>
      <c r="AD27" s="107">
        <f t="shared" si="3"/>
        <v>0</v>
      </c>
    </row>
    <row r="28" spans="1:30" ht="25.5" hidden="1" outlineLevel="1">
      <c r="A28" s="97" t="s">
        <v>166</v>
      </c>
      <c r="B28" s="91" t="s">
        <v>167</v>
      </c>
      <c r="C28" s="98" t="s">
        <v>111</v>
      </c>
      <c r="D28" s="99">
        <v>1011.8321810992172</v>
      </c>
      <c r="E28" s="100">
        <v>339165.72175155126</v>
      </c>
      <c r="F28" s="101">
        <v>1554.4973359016994</v>
      </c>
      <c r="G28" s="99">
        <v>1614.793464213086</v>
      </c>
      <c r="H28" s="99">
        <v>1663.0303668621957</v>
      </c>
      <c r="I28" s="99">
        <v>1719.6562960589763</v>
      </c>
      <c r="J28" s="99">
        <v>1787.0681165313345</v>
      </c>
      <c r="K28" s="99">
        <v>1868.6718992083993</v>
      </c>
      <c r="L28" s="102">
        <f t="shared" si="1"/>
        <v>1969.636179325598</v>
      </c>
      <c r="M28" s="103">
        <v>1011.8321810992172</v>
      </c>
      <c r="N28" s="104">
        <v>339165.72175155126</v>
      </c>
      <c r="O28" s="104">
        <v>1554.4973359016994</v>
      </c>
      <c r="P28" s="104">
        <v>1614.793464213086</v>
      </c>
      <c r="Q28" s="104">
        <v>1663.0303668621957</v>
      </c>
      <c r="R28" s="104">
        <v>1719.6562960589763</v>
      </c>
      <c r="S28" s="104">
        <v>1787.0681165313345</v>
      </c>
      <c r="T28" s="104">
        <v>1868.6718992083993</v>
      </c>
      <c r="U28" s="105">
        <f t="shared" si="2"/>
        <v>1969.636179325598</v>
      </c>
      <c r="V28" s="106">
        <f t="shared" si="4"/>
        <v>0</v>
      </c>
      <c r="W28" s="104">
        <f t="shared" si="3"/>
        <v>0</v>
      </c>
      <c r="X28" s="104">
        <f t="shared" si="3"/>
        <v>0</v>
      </c>
      <c r="Y28" s="104">
        <f t="shared" si="3"/>
        <v>0</v>
      </c>
      <c r="Z28" s="104">
        <f t="shared" si="3"/>
        <v>0</v>
      </c>
      <c r="AA28" s="104">
        <f t="shared" si="3"/>
        <v>0</v>
      </c>
      <c r="AB28" s="104">
        <f t="shared" si="3"/>
        <v>0</v>
      </c>
      <c r="AC28" s="104">
        <f t="shared" si="3"/>
        <v>0</v>
      </c>
      <c r="AD28" s="107">
        <f t="shared" si="3"/>
        <v>0</v>
      </c>
    </row>
    <row r="29" spans="1:30" ht="38.25" hidden="1" outlineLevel="1">
      <c r="A29" s="97" t="s">
        <v>168</v>
      </c>
      <c r="B29" s="91" t="s">
        <v>169</v>
      </c>
      <c r="C29" s="98" t="s">
        <v>170</v>
      </c>
      <c r="D29" s="99">
        <v>995.4168735920239</v>
      </c>
      <c r="E29" s="100">
        <v>311915.59651402984</v>
      </c>
      <c r="F29" s="101">
        <v>1494.4818280144716</v>
      </c>
      <c r="G29" s="99">
        <v>1549.933489616966</v>
      </c>
      <c r="H29" s="99">
        <v>1594.2948188989612</v>
      </c>
      <c r="I29" s="99">
        <v>1646.3711619691296</v>
      </c>
      <c r="J29" s="99">
        <v>1708.366808481235</v>
      </c>
      <c r="K29" s="99">
        <v>1783.4141700485204</v>
      </c>
      <c r="L29" s="102">
        <f t="shared" si="1"/>
        <v>1876.266518147644</v>
      </c>
      <c r="M29" s="103">
        <v>995.4168735920239</v>
      </c>
      <c r="N29" s="104">
        <v>311915.59651402984</v>
      </c>
      <c r="O29" s="104">
        <v>1494.4818280144716</v>
      </c>
      <c r="P29" s="104">
        <v>1549.933489616966</v>
      </c>
      <c r="Q29" s="104">
        <v>1594.2948188989612</v>
      </c>
      <c r="R29" s="104">
        <v>1646.3711619691296</v>
      </c>
      <c r="S29" s="104">
        <v>1708.366808481235</v>
      </c>
      <c r="T29" s="104">
        <v>1783.4141700485204</v>
      </c>
      <c r="U29" s="105">
        <f t="shared" si="2"/>
        <v>1876.266518147644</v>
      </c>
      <c r="V29" s="106">
        <f t="shared" si="4"/>
        <v>0</v>
      </c>
      <c r="W29" s="104">
        <f t="shared" si="3"/>
        <v>0</v>
      </c>
      <c r="X29" s="104">
        <f t="shared" si="3"/>
        <v>0</v>
      </c>
      <c r="Y29" s="104">
        <f t="shared" si="3"/>
        <v>0</v>
      </c>
      <c r="Z29" s="104">
        <f t="shared" si="3"/>
        <v>0</v>
      </c>
      <c r="AA29" s="104">
        <f t="shared" si="3"/>
        <v>0</v>
      </c>
      <c r="AB29" s="104">
        <f t="shared" si="3"/>
        <v>0</v>
      </c>
      <c r="AC29" s="104">
        <f t="shared" si="3"/>
        <v>0</v>
      </c>
      <c r="AD29" s="107">
        <f t="shared" si="3"/>
        <v>0</v>
      </c>
    </row>
    <row r="30" spans="1:30" s="61" customFormat="1" ht="38.25" collapsed="1">
      <c r="A30" s="84" t="s">
        <v>59</v>
      </c>
      <c r="B30" s="60" t="s">
        <v>171</v>
      </c>
      <c r="C30" s="82" t="s">
        <v>172</v>
      </c>
      <c r="D30" s="81">
        <v>415.35</v>
      </c>
      <c r="E30" s="145">
        <v>173155.35</v>
      </c>
      <c r="F30" s="83">
        <v>811.18</v>
      </c>
      <c r="G30" s="83">
        <v>811.18</v>
      </c>
      <c r="H30" s="83">
        <v>811.18</v>
      </c>
      <c r="I30" s="83">
        <v>811.18</v>
      </c>
      <c r="J30" s="83">
        <v>811.18</v>
      </c>
      <c r="K30" s="83">
        <v>811.18</v>
      </c>
      <c r="L30" s="83">
        <v>811.18</v>
      </c>
      <c r="M30" s="83">
        <v>811.18</v>
      </c>
      <c r="N30" s="83">
        <v>811.18</v>
      </c>
      <c r="O30" s="83">
        <v>811.18</v>
      </c>
      <c r="P30" s="83">
        <v>811.18</v>
      </c>
      <c r="Q30" s="83">
        <v>811.18</v>
      </c>
      <c r="R30" s="83">
        <v>811.18</v>
      </c>
      <c r="S30" s="83">
        <v>811.18</v>
      </c>
      <c r="T30" s="83">
        <v>811.18</v>
      </c>
      <c r="U30" s="83">
        <v>811.18</v>
      </c>
      <c r="V30" s="138">
        <f t="shared" si="4"/>
        <v>-395.8299999999999</v>
      </c>
      <c r="W30" s="137">
        <f t="shared" si="3"/>
        <v>172344.17</v>
      </c>
      <c r="X30" s="137">
        <f t="shared" si="3"/>
        <v>0</v>
      </c>
      <c r="Y30" s="137">
        <f t="shared" si="3"/>
        <v>0</v>
      </c>
      <c r="Z30" s="137">
        <f t="shared" si="3"/>
        <v>0</v>
      </c>
      <c r="AA30" s="137">
        <f t="shared" si="3"/>
        <v>0</v>
      </c>
      <c r="AB30" s="137">
        <f t="shared" si="3"/>
        <v>0</v>
      </c>
      <c r="AC30" s="137">
        <f t="shared" si="3"/>
        <v>0</v>
      </c>
      <c r="AD30" s="139">
        <f t="shared" si="3"/>
        <v>0</v>
      </c>
    </row>
    <row r="31" spans="1:30" ht="25.5">
      <c r="A31" s="97" t="s">
        <v>64</v>
      </c>
      <c r="B31" s="91" t="s">
        <v>173</v>
      </c>
      <c r="C31" s="98" t="s">
        <v>174</v>
      </c>
      <c r="D31" s="99" t="str">
        <f>'[5]Лист1'!$B$27</f>
        <v>1004,75</v>
      </c>
      <c r="E31" s="100" t="str">
        <f>'[5]Лист1'!$B$26</f>
        <v>279165,16</v>
      </c>
      <c r="F31" s="101">
        <f>'[5]Лист1'!$B$10</f>
        <v>1451.41</v>
      </c>
      <c r="G31" s="99">
        <f>'[5]Лист1'!$B$11</f>
        <v>1501.1</v>
      </c>
      <c r="H31" s="99">
        <f>'[5]Лист1'!$B$12</f>
        <v>1540.74</v>
      </c>
      <c r="I31" s="99">
        <f>'[5]Лист1'!$B$13</f>
        <v>1587.36</v>
      </c>
      <c r="J31" s="99">
        <f>'[5]Лист1'!$B$14</f>
        <v>1642.92</v>
      </c>
      <c r="K31" s="99">
        <f>'[5]Лист1'!$B$15</f>
        <v>1709.92</v>
      </c>
      <c r="L31" s="102">
        <f>'[5]Лист1'!$B$16</f>
        <v>1793.11</v>
      </c>
      <c r="M31" s="103">
        <v>1057.3526843574098</v>
      </c>
      <c r="N31" s="104">
        <v>309963.67910792783</v>
      </c>
      <c r="O31" s="104">
        <v>1553.2945709300943</v>
      </c>
      <c r="P31" s="104">
        <v>1608.3992249937257</v>
      </c>
      <c r="Q31" s="104">
        <v>1652.482948244631</v>
      </c>
      <c r="R31" s="104">
        <v>1704.2334059739546</v>
      </c>
      <c r="S31" s="104">
        <v>1765.8410937469591</v>
      </c>
      <c r="T31" s="104">
        <v>1840.418821051122</v>
      </c>
      <c r="U31" s="105">
        <f t="shared" si="2"/>
        <v>1932.690114158198</v>
      </c>
      <c r="V31" s="106" t="e">
        <f t="shared" si="4"/>
        <v>#VALUE!</v>
      </c>
      <c r="W31" s="104" t="e">
        <f t="shared" si="3"/>
        <v>#VALUE!</v>
      </c>
      <c r="X31" s="104">
        <f t="shared" si="3"/>
        <v>-101.88457093009424</v>
      </c>
      <c r="Y31" s="104">
        <f t="shared" si="3"/>
        <v>-107.29922499372583</v>
      </c>
      <c r="Z31" s="104">
        <f t="shared" si="3"/>
        <v>-111.74294824463095</v>
      </c>
      <c r="AA31" s="104">
        <f t="shared" si="3"/>
        <v>-116.87340597395473</v>
      </c>
      <c r="AB31" s="104">
        <f t="shared" si="3"/>
        <v>-122.92109374695906</v>
      </c>
      <c r="AC31" s="104">
        <f t="shared" si="3"/>
        <v>-130.49882105112192</v>
      </c>
      <c r="AD31" s="107">
        <f t="shared" si="3"/>
        <v>-139.58011415819806</v>
      </c>
    </row>
    <row r="32" spans="1:30" ht="25.5" hidden="1" outlineLevel="1">
      <c r="A32" s="97" t="s">
        <v>175</v>
      </c>
      <c r="B32" s="91" t="s">
        <v>176</v>
      </c>
      <c r="C32" s="98" t="s">
        <v>177</v>
      </c>
      <c r="D32" s="99">
        <v>1023.5909057885557</v>
      </c>
      <c r="E32" s="100">
        <v>311915.5965140305</v>
      </c>
      <c r="F32" s="101">
        <v>1522.6558602110044</v>
      </c>
      <c r="G32" s="99">
        <v>1578.1075218134988</v>
      </c>
      <c r="H32" s="99">
        <v>1622.4688510954943</v>
      </c>
      <c r="I32" s="99">
        <v>1674.545194165663</v>
      </c>
      <c r="J32" s="99">
        <v>1736.5408406777683</v>
      </c>
      <c r="K32" s="99">
        <v>1811.5882022450537</v>
      </c>
      <c r="L32" s="102">
        <f t="shared" si="1"/>
        <v>1904.4405503441778</v>
      </c>
      <c r="M32" s="103">
        <v>1023.5909057885557</v>
      </c>
      <c r="N32" s="104">
        <v>311915.5965140305</v>
      </c>
      <c r="O32" s="104">
        <v>1522.6558602110044</v>
      </c>
      <c r="P32" s="104">
        <v>1578.1075218134988</v>
      </c>
      <c r="Q32" s="104">
        <v>1622.4688510954943</v>
      </c>
      <c r="R32" s="104">
        <v>1674.545194165663</v>
      </c>
      <c r="S32" s="104">
        <v>1736.5408406777683</v>
      </c>
      <c r="T32" s="104">
        <v>1811.5882022450537</v>
      </c>
      <c r="U32" s="105">
        <f t="shared" si="2"/>
        <v>1904.4405503441778</v>
      </c>
      <c r="V32" s="106">
        <f t="shared" si="4"/>
        <v>0</v>
      </c>
      <c r="W32" s="104">
        <f t="shared" si="3"/>
        <v>0</v>
      </c>
      <c r="X32" s="104">
        <f t="shared" si="3"/>
        <v>0</v>
      </c>
      <c r="Y32" s="104">
        <f t="shared" si="3"/>
        <v>0</v>
      </c>
      <c r="Z32" s="104">
        <f t="shared" si="3"/>
        <v>0</v>
      </c>
      <c r="AA32" s="104">
        <f t="shared" si="3"/>
        <v>0</v>
      </c>
      <c r="AB32" s="104">
        <f t="shared" si="3"/>
        <v>0</v>
      </c>
      <c r="AC32" s="104">
        <f t="shared" si="3"/>
        <v>0</v>
      </c>
      <c r="AD32" s="107">
        <f t="shared" si="3"/>
        <v>0</v>
      </c>
    </row>
    <row r="33" spans="1:30" ht="38.25" hidden="1" outlineLevel="1">
      <c r="A33" s="97" t="s">
        <v>178</v>
      </c>
      <c r="B33" s="91" t="s">
        <v>179</v>
      </c>
      <c r="C33" s="98" t="s">
        <v>152</v>
      </c>
      <c r="D33" s="99">
        <v>997.6256529471793</v>
      </c>
      <c r="E33" s="100">
        <v>382859.1759344747</v>
      </c>
      <c r="F33" s="101">
        <v>1610.2003344423388</v>
      </c>
      <c r="G33" s="99">
        <v>1678.264187941801</v>
      </c>
      <c r="H33" s="99">
        <v>1732.7152707413707</v>
      </c>
      <c r="I33" s="99">
        <v>1796.6361070713003</v>
      </c>
      <c r="J33" s="99">
        <v>1872.7323407974072</v>
      </c>
      <c r="K33" s="99">
        <v>1964.8488342553258</v>
      </c>
      <c r="L33" s="102">
        <f t="shared" si="1"/>
        <v>2078.819965786136</v>
      </c>
      <c r="M33" s="103">
        <v>997.6256529471793</v>
      </c>
      <c r="N33" s="104">
        <v>382859.1759344747</v>
      </c>
      <c r="O33" s="104">
        <v>1610.2003344423388</v>
      </c>
      <c r="P33" s="104">
        <v>1678.264187941801</v>
      </c>
      <c r="Q33" s="104">
        <v>1732.7152707413707</v>
      </c>
      <c r="R33" s="104">
        <v>1796.6361070713003</v>
      </c>
      <c r="S33" s="104">
        <v>1872.7323407974072</v>
      </c>
      <c r="T33" s="104">
        <v>1964.8488342553258</v>
      </c>
      <c r="U33" s="105">
        <f t="shared" si="2"/>
        <v>2078.819965786136</v>
      </c>
      <c r="V33" s="106">
        <f t="shared" si="4"/>
        <v>0</v>
      </c>
      <c r="W33" s="104">
        <f t="shared" si="3"/>
        <v>0</v>
      </c>
      <c r="X33" s="104">
        <f t="shared" si="3"/>
        <v>0</v>
      </c>
      <c r="Y33" s="104">
        <f t="shared" si="3"/>
        <v>0</v>
      </c>
      <c r="Z33" s="104">
        <f t="shared" si="3"/>
        <v>0</v>
      </c>
      <c r="AA33" s="104">
        <f t="shared" si="3"/>
        <v>0</v>
      </c>
      <c r="AB33" s="104">
        <f t="shared" si="3"/>
        <v>0</v>
      </c>
      <c r="AC33" s="104">
        <f t="shared" si="3"/>
        <v>0</v>
      </c>
      <c r="AD33" s="107">
        <f t="shared" si="3"/>
        <v>0</v>
      </c>
    </row>
    <row r="34" spans="1:30" ht="38.25" collapsed="1">
      <c r="A34" s="97" t="s">
        <v>0</v>
      </c>
      <c r="B34" s="91" t="s">
        <v>85</v>
      </c>
      <c r="C34" s="98" t="s">
        <v>86</v>
      </c>
      <c r="D34" s="99" t="str">
        <f>'[6]Лист1'!$B$27</f>
        <v>384,11</v>
      </c>
      <c r="E34" s="100" t="str">
        <f>'[6]Лист1'!$B$26</f>
        <v>165434,53</v>
      </c>
      <c r="F34" s="101">
        <f>'[6]Лист1'!$B$10</f>
        <v>648.81</v>
      </c>
      <c r="G34" s="99">
        <f>'[6]Лист1'!$B$11</f>
        <v>678.25</v>
      </c>
      <c r="H34" s="99">
        <f>'[6]Лист1'!$B$12</f>
        <v>701.75</v>
      </c>
      <c r="I34" s="99">
        <f>'[6]Лист1'!$B$13</f>
        <v>729.37</v>
      </c>
      <c r="J34" s="99">
        <f>'[6]Лист1'!$B$14</f>
        <v>762.29</v>
      </c>
      <c r="K34" s="99">
        <f>'[6]Лист1'!$B$15</f>
        <v>802</v>
      </c>
      <c r="L34" s="102">
        <f>'[6]Лист1'!$B$16</f>
        <v>851.3</v>
      </c>
      <c r="M34" s="103">
        <v>353.17068596966</v>
      </c>
      <c r="N34" s="104">
        <v>159496.31</v>
      </c>
      <c r="O34" s="104">
        <v>608.36478196966</v>
      </c>
      <c r="P34" s="104">
        <v>636.7196815252155</v>
      </c>
      <c r="Q34" s="104">
        <v>659.40360116966</v>
      </c>
      <c r="R34" s="104">
        <v>686.032550317486</v>
      </c>
      <c r="S34" s="104">
        <v>717.7336802553743</v>
      </c>
      <c r="T34" s="104">
        <v>756.1087322854495</v>
      </c>
      <c r="U34" s="105">
        <f t="shared" si="2"/>
        <v>803.5882654096599</v>
      </c>
      <c r="V34" s="106" t="e">
        <f t="shared" si="4"/>
        <v>#VALUE!</v>
      </c>
      <c r="W34" s="104" t="e">
        <f aca="true" t="shared" si="5" ref="W34:W93">E34-N34</f>
        <v>#VALUE!</v>
      </c>
      <c r="X34" s="104">
        <f aca="true" t="shared" si="6" ref="X34:X93">F34-O34</f>
        <v>40.4452180303399</v>
      </c>
      <c r="Y34" s="104">
        <f aca="true" t="shared" si="7" ref="Y34:Y93">G34-P34</f>
        <v>41.53031847478451</v>
      </c>
      <c r="Z34" s="104">
        <f aca="true" t="shared" si="8" ref="Z34:Z93">H34-Q34</f>
        <v>42.346398830340036</v>
      </c>
      <c r="AA34" s="104">
        <f aca="true" t="shared" si="9" ref="AA34:AA93">I34-R34</f>
        <v>43.337449682514034</v>
      </c>
      <c r="AB34" s="104">
        <f aca="true" t="shared" si="10" ref="AB34:AB93">J34-S34</f>
        <v>44.556319744625625</v>
      </c>
      <c r="AC34" s="104">
        <f aca="true" t="shared" si="11" ref="AC34:AC93">K34-T34</f>
        <v>45.89126771455051</v>
      </c>
      <c r="AD34" s="107">
        <f aca="true" t="shared" si="12" ref="AD34:AD93">L34-U34</f>
        <v>47.71173459034003</v>
      </c>
    </row>
    <row r="35" spans="1:30" ht="25.5" hidden="1" outlineLevel="1">
      <c r="A35" s="97" t="s">
        <v>180</v>
      </c>
      <c r="B35" s="91" t="s">
        <v>181</v>
      </c>
      <c r="C35" s="98" t="s">
        <v>182</v>
      </c>
      <c r="D35" s="99">
        <v>955.9267836276425</v>
      </c>
      <c r="E35" s="100">
        <v>303397.2700868813</v>
      </c>
      <c r="F35" s="101">
        <v>1441.3624157666527</v>
      </c>
      <c r="G35" s="99">
        <v>1495.2997082265426</v>
      </c>
      <c r="H35" s="99">
        <v>1538.4495421944546</v>
      </c>
      <c r="I35" s="99">
        <v>1589.1036951133078</v>
      </c>
      <c r="J35" s="99">
        <v>1649.4062581119426</v>
      </c>
      <c r="K35" s="99">
        <v>1722.4040975313426</v>
      </c>
      <c r="L35" s="102">
        <f t="shared" si="1"/>
        <v>1812.7206743529955</v>
      </c>
      <c r="M35" s="103">
        <v>955.9267836276425</v>
      </c>
      <c r="N35" s="104">
        <v>303397.2700868813</v>
      </c>
      <c r="O35" s="104">
        <v>1441.3624157666527</v>
      </c>
      <c r="P35" s="104">
        <v>1495.2997082265426</v>
      </c>
      <c r="Q35" s="104">
        <v>1538.4495421944546</v>
      </c>
      <c r="R35" s="104">
        <v>1589.1036951133078</v>
      </c>
      <c r="S35" s="104">
        <v>1649.4062581119426</v>
      </c>
      <c r="T35" s="104">
        <v>1722.4040975313426</v>
      </c>
      <c r="U35" s="105">
        <f t="shared" si="2"/>
        <v>1812.7206743529955</v>
      </c>
      <c r="V35" s="106">
        <f t="shared" si="4"/>
        <v>0</v>
      </c>
      <c r="W35" s="104">
        <f t="shared" si="5"/>
        <v>0</v>
      </c>
      <c r="X35" s="104">
        <f t="shared" si="6"/>
        <v>0</v>
      </c>
      <c r="Y35" s="104">
        <f t="shared" si="7"/>
        <v>0</v>
      </c>
      <c r="Z35" s="104">
        <f t="shared" si="8"/>
        <v>0</v>
      </c>
      <c r="AA35" s="104">
        <f t="shared" si="9"/>
        <v>0</v>
      </c>
      <c r="AB35" s="104">
        <f t="shared" si="10"/>
        <v>0</v>
      </c>
      <c r="AC35" s="104">
        <f t="shared" si="11"/>
        <v>0</v>
      </c>
      <c r="AD35" s="107">
        <f t="shared" si="12"/>
        <v>0</v>
      </c>
    </row>
    <row r="36" spans="1:30" ht="38.25" hidden="1" outlineLevel="1">
      <c r="A36" s="97" t="s">
        <v>183</v>
      </c>
      <c r="B36" s="91" t="s">
        <v>184</v>
      </c>
      <c r="C36" s="98" t="s">
        <v>185</v>
      </c>
      <c r="D36" s="99">
        <v>813.7472875191551</v>
      </c>
      <c r="E36" s="100">
        <v>308475.4376579364</v>
      </c>
      <c r="F36" s="101">
        <v>1307.3079877718535</v>
      </c>
      <c r="G36" s="99">
        <v>1362.1480655777086</v>
      </c>
      <c r="H36" s="99">
        <v>1406.0201278223929</v>
      </c>
      <c r="I36" s="99">
        <v>1457.522113935718</v>
      </c>
      <c r="J36" s="99">
        <v>1518.8340021658669</v>
      </c>
      <c r="K36" s="99">
        <v>1593.053656339205</v>
      </c>
      <c r="L36" s="102">
        <f t="shared" si="1"/>
        <v>1684.8819234651676</v>
      </c>
      <c r="M36" s="103">
        <v>813.7472875191551</v>
      </c>
      <c r="N36" s="104">
        <v>308475.4376579364</v>
      </c>
      <c r="O36" s="104">
        <v>1307.3079877718535</v>
      </c>
      <c r="P36" s="104">
        <v>1362.1480655777086</v>
      </c>
      <c r="Q36" s="104">
        <v>1406.0201278223929</v>
      </c>
      <c r="R36" s="104">
        <v>1457.522113935718</v>
      </c>
      <c r="S36" s="104">
        <v>1518.8340021658669</v>
      </c>
      <c r="T36" s="104">
        <v>1593.053656339205</v>
      </c>
      <c r="U36" s="105">
        <f t="shared" si="2"/>
        <v>1684.8819234651676</v>
      </c>
      <c r="V36" s="106">
        <f t="shared" si="4"/>
        <v>0</v>
      </c>
      <c r="W36" s="104">
        <f t="shared" si="5"/>
        <v>0</v>
      </c>
      <c r="X36" s="104">
        <f t="shared" si="6"/>
        <v>0</v>
      </c>
      <c r="Y36" s="104">
        <f t="shared" si="7"/>
        <v>0</v>
      </c>
      <c r="Z36" s="104">
        <f t="shared" si="8"/>
        <v>0</v>
      </c>
      <c r="AA36" s="104">
        <f t="shared" si="9"/>
        <v>0</v>
      </c>
      <c r="AB36" s="104">
        <f t="shared" si="10"/>
        <v>0</v>
      </c>
      <c r="AC36" s="104">
        <f t="shared" si="11"/>
        <v>0</v>
      </c>
      <c r="AD36" s="107">
        <f t="shared" si="12"/>
        <v>0</v>
      </c>
    </row>
    <row r="37" spans="1:30" ht="25.5" hidden="1" outlineLevel="1">
      <c r="A37" s="97" t="s">
        <v>186</v>
      </c>
      <c r="B37" s="91" t="s">
        <v>187</v>
      </c>
      <c r="C37" s="98" t="s">
        <v>111</v>
      </c>
      <c r="D37" s="99">
        <v>1008.0347429459979</v>
      </c>
      <c r="E37" s="100">
        <v>339165.72175155126</v>
      </c>
      <c r="F37" s="101">
        <v>1550.69989774848</v>
      </c>
      <c r="G37" s="99">
        <v>1610.9960260598668</v>
      </c>
      <c r="H37" s="99">
        <v>1659.2329287089765</v>
      </c>
      <c r="I37" s="99">
        <v>1715.858857905757</v>
      </c>
      <c r="J37" s="99">
        <v>1783.2706783781152</v>
      </c>
      <c r="K37" s="99">
        <v>1864.87446105518</v>
      </c>
      <c r="L37" s="102">
        <f t="shared" si="1"/>
        <v>1965.8387411723788</v>
      </c>
      <c r="M37" s="103">
        <v>1008.0347429459979</v>
      </c>
      <c r="N37" s="104">
        <v>339165.72175155126</v>
      </c>
      <c r="O37" s="104">
        <v>1550.69989774848</v>
      </c>
      <c r="P37" s="104">
        <v>1610.9960260598668</v>
      </c>
      <c r="Q37" s="104">
        <v>1659.2329287089765</v>
      </c>
      <c r="R37" s="104">
        <v>1715.858857905757</v>
      </c>
      <c r="S37" s="104">
        <v>1783.2706783781152</v>
      </c>
      <c r="T37" s="104">
        <v>1864.87446105518</v>
      </c>
      <c r="U37" s="105">
        <f t="shared" si="2"/>
        <v>1965.8387411723788</v>
      </c>
      <c r="V37" s="106">
        <f t="shared" si="4"/>
        <v>0</v>
      </c>
      <c r="W37" s="104">
        <f t="shared" si="5"/>
        <v>0</v>
      </c>
      <c r="X37" s="104">
        <f t="shared" si="6"/>
        <v>0</v>
      </c>
      <c r="Y37" s="104">
        <f t="shared" si="7"/>
        <v>0</v>
      </c>
      <c r="Z37" s="104">
        <f t="shared" si="8"/>
        <v>0</v>
      </c>
      <c r="AA37" s="104">
        <f t="shared" si="9"/>
        <v>0</v>
      </c>
      <c r="AB37" s="104">
        <f t="shared" si="10"/>
        <v>0</v>
      </c>
      <c r="AC37" s="104">
        <f t="shared" si="11"/>
        <v>0</v>
      </c>
      <c r="AD37" s="107">
        <f t="shared" si="12"/>
        <v>0</v>
      </c>
    </row>
    <row r="38" spans="1:30" ht="25.5" hidden="1" outlineLevel="1">
      <c r="A38" s="97" t="s">
        <v>188</v>
      </c>
      <c r="B38" s="91" t="s">
        <v>189</v>
      </c>
      <c r="C38" s="98" t="s">
        <v>190</v>
      </c>
      <c r="D38" s="99">
        <v>1000.6022499696365</v>
      </c>
      <c r="E38" s="100">
        <v>311915.5965140305</v>
      </c>
      <c r="F38" s="101">
        <v>1499.6672043920853</v>
      </c>
      <c r="G38" s="99">
        <v>1555.1188659945797</v>
      </c>
      <c r="H38" s="99">
        <v>1599.4801952765752</v>
      </c>
      <c r="I38" s="99">
        <v>1651.5565383467438</v>
      </c>
      <c r="J38" s="99">
        <v>1713.5521848588492</v>
      </c>
      <c r="K38" s="99">
        <v>1788.5995464261346</v>
      </c>
      <c r="L38" s="102">
        <f t="shared" si="1"/>
        <v>1881.4518945252587</v>
      </c>
      <c r="M38" s="103">
        <v>1000.6022499696365</v>
      </c>
      <c r="N38" s="104">
        <v>311915.5965140305</v>
      </c>
      <c r="O38" s="104">
        <v>1499.6672043920853</v>
      </c>
      <c r="P38" s="104">
        <v>1555.1188659945797</v>
      </c>
      <c r="Q38" s="104">
        <v>1599.4801952765752</v>
      </c>
      <c r="R38" s="104">
        <v>1651.5565383467438</v>
      </c>
      <c r="S38" s="104">
        <v>1713.5521848588492</v>
      </c>
      <c r="T38" s="104">
        <v>1788.5995464261346</v>
      </c>
      <c r="U38" s="105">
        <f t="shared" si="2"/>
        <v>1881.4518945252587</v>
      </c>
      <c r="V38" s="106">
        <f t="shared" si="4"/>
        <v>0</v>
      </c>
      <c r="W38" s="104">
        <f t="shared" si="5"/>
        <v>0</v>
      </c>
      <c r="X38" s="104">
        <f t="shared" si="6"/>
        <v>0</v>
      </c>
      <c r="Y38" s="104">
        <f t="shared" si="7"/>
        <v>0</v>
      </c>
      <c r="Z38" s="104">
        <f t="shared" si="8"/>
        <v>0</v>
      </c>
      <c r="AA38" s="104">
        <f t="shared" si="9"/>
        <v>0</v>
      </c>
      <c r="AB38" s="104">
        <f t="shared" si="10"/>
        <v>0</v>
      </c>
      <c r="AC38" s="104">
        <f t="shared" si="11"/>
        <v>0</v>
      </c>
      <c r="AD38" s="107">
        <f t="shared" si="12"/>
        <v>0</v>
      </c>
    </row>
    <row r="39" spans="1:30" ht="25.5" hidden="1" outlineLevel="1">
      <c r="A39" s="97" t="s">
        <v>191</v>
      </c>
      <c r="B39" s="91" t="s">
        <v>192</v>
      </c>
      <c r="C39" s="98" t="s">
        <v>111</v>
      </c>
      <c r="D39" s="99">
        <v>1005.3343584259804</v>
      </c>
      <c r="E39" s="100">
        <v>339165.72175155126</v>
      </c>
      <c r="F39" s="101">
        <v>1547.9995132284625</v>
      </c>
      <c r="G39" s="99">
        <v>1608.2956415398494</v>
      </c>
      <c r="H39" s="99">
        <v>1656.5325441889588</v>
      </c>
      <c r="I39" s="99">
        <v>1713.1584733857394</v>
      </c>
      <c r="J39" s="99">
        <v>1780.5702938580976</v>
      </c>
      <c r="K39" s="99">
        <v>1862.1740765351624</v>
      </c>
      <c r="L39" s="102">
        <f t="shared" si="1"/>
        <v>1963.1383566523614</v>
      </c>
      <c r="M39" s="103">
        <v>1005.3343584259804</v>
      </c>
      <c r="N39" s="104">
        <v>339165.72175155126</v>
      </c>
      <c r="O39" s="104">
        <v>1547.9995132284625</v>
      </c>
      <c r="P39" s="104">
        <v>1608.2956415398494</v>
      </c>
      <c r="Q39" s="104">
        <v>1656.5325441889588</v>
      </c>
      <c r="R39" s="104">
        <v>1713.1584733857394</v>
      </c>
      <c r="S39" s="104">
        <v>1780.5702938580976</v>
      </c>
      <c r="T39" s="104">
        <v>1862.1740765351624</v>
      </c>
      <c r="U39" s="105">
        <f t="shared" si="2"/>
        <v>1963.1383566523614</v>
      </c>
      <c r="V39" s="106">
        <f t="shared" si="4"/>
        <v>0</v>
      </c>
      <c r="W39" s="104">
        <f t="shared" si="5"/>
        <v>0</v>
      </c>
      <c r="X39" s="104">
        <f t="shared" si="6"/>
        <v>0</v>
      </c>
      <c r="Y39" s="104">
        <f t="shared" si="7"/>
        <v>0</v>
      </c>
      <c r="Z39" s="104">
        <f t="shared" si="8"/>
        <v>0</v>
      </c>
      <c r="AA39" s="104">
        <f t="shared" si="9"/>
        <v>0</v>
      </c>
      <c r="AB39" s="104">
        <f t="shared" si="10"/>
        <v>0</v>
      </c>
      <c r="AC39" s="104">
        <f t="shared" si="11"/>
        <v>0</v>
      </c>
      <c r="AD39" s="107">
        <f t="shared" si="12"/>
        <v>0</v>
      </c>
    </row>
    <row r="40" spans="1:30" ht="38.25" hidden="1" outlineLevel="1">
      <c r="A40" s="97" t="s">
        <v>193</v>
      </c>
      <c r="B40" s="91" t="s">
        <v>194</v>
      </c>
      <c r="C40" s="98" t="s">
        <v>195</v>
      </c>
      <c r="D40" s="99">
        <v>525.3677083629941</v>
      </c>
      <c r="E40" s="100">
        <v>223203.2087416241</v>
      </c>
      <c r="F40" s="101">
        <v>882.4928423495927</v>
      </c>
      <c r="G40" s="99">
        <v>922.1734127925481</v>
      </c>
      <c r="H40" s="99">
        <v>953.9178691469124</v>
      </c>
      <c r="I40" s="99">
        <v>991.183100519427</v>
      </c>
      <c r="J40" s="99">
        <v>1035.546471200992</v>
      </c>
      <c r="K40" s="99">
        <v>1089.2494988681499</v>
      </c>
      <c r="L40" s="102">
        <f t="shared" si="1"/>
        <v>1155.6935698493407</v>
      </c>
      <c r="M40" s="103">
        <v>525.3677083629941</v>
      </c>
      <c r="N40" s="104">
        <v>223203.2087416241</v>
      </c>
      <c r="O40" s="104">
        <v>882.4928423495927</v>
      </c>
      <c r="P40" s="104">
        <v>922.1734127925481</v>
      </c>
      <c r="Q40" s="104">
        <v>953.9178691469124</v>
      </c>
      <c r="R40" s="104">
        <v>991.183100519427</v>
      </c>
      <c r="S40" s="104">
        <v>1035.546471200992</v>
      </c>
      <c r="T40" s="104">
        <v>1089.2494988681499</v>
      </c>
      <c r="U40" s="105">
        <f t="shared" si="2"/>
        <v>1155.6935698493407</v>
      </c>
      <c r="V40" s="106">
        <f t="shared" si="4"/>
        <v>0</v>
      </c>
      <c r="W40" s="104">
        <f t="shared" si="5"/>
        <v>0</v>
      </c>
      <c r="X40" s="104">
        <f t="shared" si="6"/>
        <v>0</v>
      </c>
      <c r="Y40" s="104">
        <f t="shared" si="7"/>
        <v>0</v>
      </c>
      <c r="Z40" s="104">
        <f t="shared" si="8"/>
        <v>0</v>
      </c>
      <c r="AA40" s="104">
        <f t="shared" si="9"/>
        <v>0</v>
      </c>
      <c r="AB40" s="104">
        <f t="shared" si="10"/>
        <v>0</v>
      </c>
      <c r="AC40" s="104">
        <f t="shared" si="11"/>
        <v>0</v>
      </c>
      <c r="AD40" s="107">
        <f t="shared" si="12"/>
        <v>0</v>
      </c>
    </row>
    <row r="41" spans="1:30" ht="38.25" hidden="1" outlineLevel="1">
      <c r="A41" s="97" t="s">
        <v>196</v>
      </c>
      <c r="B41" s="91" t="s">
        <v>197</v>
      </c>
      <c r="C41" s="98" t="s">
        <v>198</v>
      </c>
      <c r="D41" s="99">
        <v>1033.1226143569297</v>
      </c>
      <c r="E41" s="100">
        <v>334447.93866405886</v>
      </c>
      <c r="F41" s="101">
        <v>1568.239316219424</v>
      </c>
      <c r="G41" s="99">
        <v>1627.6967275374786</v>
      </c>
      <c r="H41" s="99">
        <v>1675.2626565919227</v>
      </c>
      <c r="I41" s="99">
        <v>1731.1009211340959</v>
      </c>
      <c r="J41" s="99">
        <v>1797.5750455890643</v>
      </c>
      <c r="K41" s="99">
        <v>1878.043722560868</v>
      </c>
      <c r="L41" s="102">
        <f t="shared" si="1"/>
        <v>1977.603593144232</v>
      </c>
      <c r="M41" s="103">
        <v>1033.1226143569297</v>
      </c>
      <c r="N41" s="104">
        <v>334447.93866405886</v>
      </c>
      <c r="O41" s="104">
        <v>1568.239316219424</v>
      </c>
      <c r="P41" s="104">
        <v>1627.6967275374786</v>
      </c>
      <c r="Q41" s="104">
        <v>1675.2626565919227</v>
      </c>
      <c r="R41" s="104">
        <v>1731.1009211340959</v>
      </c>
      <c r="S41" s="104">
        <v>1797.5750455890643</v>
      </c>
      <c r="T41" s="104">
        <v>1878.043722560868</v>
      </c>
      <c r="U41" s="105">
        <f t="shared" si="2"/>
        <v>1977.603593144232</v>
      </c>
      <c r="V41" s="106">
        <f t="shared" si="4"/>
        <v>0</v>
      </c>
      <c r="W41" s="104">
        <f t="shared" si="5"/>
        <v>0</v>
      </c>
      <c r="X41" s="104">
        <f t="shared" si="6"/>
        <v>0</v>
      </c>
      <c r="Y41" s="104">
        <f t="shared" si="7"/>
        <v>0</v>
      </c>
      <c r="Z41" s="104">
        <f t="shared" si="8"/>
        <v>0</v>
      </c>
      <c r="AA41" s="104">
        <f t="shared" si="9"/>
        <v>0</v>
      </c>
      <c r="AB41" s="104">
        <f t="shared" si="10"/>
        <v>0</v>
      </c>
      <c r="AC41" s="104">
        <f t="shared" si="11"/>
        <v>0</v>
      </c>
      <c r="AD41" s="107">
        <f t="shared" si="12"/>
        <v>0</v>
      </c>
    </row>
    <row r="42" spans="1:30" ht="25.5" hidden="1" outlineLevel="1">
      <c r="A42" s="97" t="s">
        <v>199</v>
      </c>
      <c r="B42" s="91" t="s">
        <v>200</v>
      </c>
      <c r="C42" s="98" t="s">
        <v>201</v>
      </c>
      <c r="D42" s="99">
        <v>973.6010849793944</v>
      </c>
      <c r="E42" s="100">
        <v>310403.8475281673</v>
      </c>
      <c r="F42" s="101">
        <v>1470.247241024462</v>
      </c>
      <c r="G42" s="99">
        <v>1525.4301472516918</v>
      </c>
      <c r="H42" s="99">
        <v>1569.5764722334754</v>
      </c>
      <c r="I42" s="99">
        <v>1621.4004189512216</v>
      </c>
      <c r="J42" s="99">
        <v>1683.0955936152054</v>
      </c>
      <c r="K42" s="99">
        <v>1757.7792261031855</v>
      </c>
      <c r="L42" s="102">
        <f t="shared" si="1"/>
        <v>1850.1815503989387</v>
      </c>
      <c r="M42" s="103">
        <v>973.6010849793944</v>
      </c>
      <c r="N42" s="104">
        <v>310403.8475281673</v>
      </c>
      <c r="O42" s="104">
        <v>1470.247241024462</v>
      </c>
      <c r="P42" s="104">
        <v>1525.4301472516918</v>
      </c>
      <c r="Q42" s="104">
        <v>1569.5764722334754</v>
      </c>
      <c r="R42" s="104">
        <v>1621.4004189512216</v>
      </c>
      <c r="S42" s="104">
        <v>1683.0955936152054</v>
      </c>
      <c r="T42" s="104">
        <v>1757.7792261031855</v>
      </c>
      <c r="U42" s="105">
        <f t="shared" si="2"/>
        <v>1850.1815503989387</v>
      </c>
      <c r="V42" s="106">
        <f t="shared" si="4"/>
        <v>0</v>
      </c>
      <c r="W42" s="104">
        <f t="shared" si="5"/>
        <v>0</v>
      </c>
      <c r="X42" s="104">
        <f t="shared" si="6"/>
        <v>0</v>
      </c>
      <c r="Y42" s="104">
        <f t="shared" si="7"/>
        <v>0</v>
      </c>
      <c r="Z42" s="104">
        <f t="shared" si="8"/>
        <v>0</v>
      </c>
      <c r="AA42" s="104">
        <f t="shared" si="9"/>
        <v>0</v>
      </c>
      <c r="AB42" s="104">
        <f t="shared" si="10"/>
        <v>0</v>
      </c>
      <c r="AC42" s="104">
        <f t="shared" si="11"/>
        <v>0</v>
      </c>
      <c r="AD42" s="107">
        <f t="shared" si="12"/>
        <v>0</v>
      </c>
    </row>
    <row r="43" spans="1:30" ht="38.25" hidden="1" outlineLevel="1">
      <c r="A43" s="97" t="s">
        <v>202</v>
      </c>
      <c r="B43" s="91" t="s">
        <v>203</v>
      </c>
      <c r="C43" s="98" t="s">
        <v>204</v>
      </c>
      <c r="D43" s="99">
        <v>980.1040750225155</v>
      </c>
      <c r="E43" s="100">
        <v>311915.5965140302</v>
      </c>
      <c r="F43" s="101">
        <v>1479.1690294449638</v>
      </c>
      <c r="G43" s="99">
        <v>1534.620691047458</v>
      </c>
      <c r="H43" s="99">
        <v>1578.9820203294535</v>
      </c>
      <c r="I43" s="99">
        <v>1631.0583633996218</v>
      </c>
      <c r="J43" s="99">
        <v>1693.0540099117275</v>
      </c>
      <c r="K43" s="99">
        <v>1768.1013714790129</v>
      </c>
      <c r="L43" s="102">
        <f t="shared" si="1"/>
        <v>1860.9537195781368</v>
      </c>
      <c r="M43" s="103">
        <v>980.1040750225155</v>
      </c>
      <c r="N43" s="104">
        <v>311915.5965140302</v>
      </c>
      <c r="O43" s="104">
        <v>1479.1690294449638</v>
      </c>
      <c r="P43" s="104">
        <v>1534.620691047458</v>
      </c>
      <c r="Q43" s="104">
        <v>1578.9820203294535</v>
      </c>
      <c r="R43" s="104">
        <v>1631.0583633996218</v>
      </c>
      <c r="S43" s="104">
        <v>1693.0540099117275</v>
      </c>
      <c r="T43" s="104">
        <v>1768.1013714790129</v>
      </c>
      <c r="U43" s="105">
        <f t="shared" si="2"/>
        <v>1860.9537195781368</v>
      </c>
      <c r="V43" s="106">
        <f t="shared" si="4"/>
        <v>0</v>
      </c>
      <c r="W43" s="104">
        <f t="shared" si="5"/>
        <v>0</v>
      </c>
      <c r="X43" s="104">
        <f t="shared" si="6"/>
        <v>0</v>
      </c>
      <c r="Y43" s="104">
        <f t="shared" si="7"/>
        <v>0</v>
      </c>
      <c r="Z43" s="104">
        <f t="shared" si="8"/>
        <v>0</v>
      </c>
      <c r="AA43" s="104">
        <f t="shared" si="9"/>
        <v>0</v>
      </c>
      <c r="AB43" s="104">
        <f t="shared" si="10"/>
        <v>0</v>
      </c>
      <c r="AC43" s="104">
        <f t="shared" si="11"/>
        <v>0</v>
      </c>
      <c r="AD43" s="107">
        <f t="shared" si="12"/>
        <v>0</v>
      </c>
    </row>
    <row r="44" spans="1:30" ht="25.5" hidden="1" outlineLevel="1">
      <c r="A44" s="97" t="s">
        <v>205</v>
      </c>
      <c r="B44" s="91" t="s">
        <v>206</v>
      </c>
      <c r="C44" s="98" t="s">
        <v>207</v>
      </c>
      <c r="D44" s="99">
        <v>612.9355306382231</v>
      </c>
      <c r="E44" s="100">
        <v>243898.72464041066</v>
      </c>
      <c r="F44" s="101">
        <v>1003.1734900628801</v>
      </c>
      <c r="G44" s="99">
        <v>1046.5332633322867</v>
      </c>
      <c r="H44" s="99">
        <v>1081.2210819478116</v>
      </c>
      <c r="I44" s="99">
        <v>1121.9415646703844</v>
      </c>
      <c r="J44" s="99">
        <v>1170.4183298163048</v>
      </c>
      <c r="K44" s="99">
        <v>1229.100729729787</v>
      </c>
      <c r="L44" s="102">
        <f t="shared" si="1"/>
        <v>1301.7055290227427</v>
      </c>
      <c r="M44" s="103">
        <v>612.9355306382231</v>
      </c>
      <c r="N44" s="104">
        <v>243898.72464041066</v>
      </c>
      <c r="O44" s="104">
        <v>1003.1734900628801</v>
      </c>
      <c r="P44" s="104">
        <v>1046.5332633322867</v>
      </c>
      <c r="Q44" s="104">
        <v>1081.2210819478116</v>
      </c>
      <c r="R44" s="104">
        <v>1121.9415646703844</v>
      </c>
      <c r="S44" s="104">
        <v>1170.4183298163048</v>
      </c>
      <c r="T44" s="104">
        <v>1229.100729729787</v>
      </c>
      <c r="U44" s="105">
        <f t="shared" si="2"/>
        <v>1301.7055290227427</v>
      </c>
      <c r="V44" s="106">
        <f t="shared" si="4"/>
        <v>0</v>
      </c>
      <c r="W44" s="104">
        <f t="shared" si="5"/>
        <v>0</v>
      </c>
      <c r="X44" s="104">
        <f t="shared" si="6"/>
        <v>0</v>
      </c>
      <c r="Y44" s="104">
        <f t="shared" si="7"/>
        <v>0</v>
      </c>
      <c r="Z44" s="104">
        <f t="shared" si="8"/>
        <v>0</v>
      </c>
      <c r="AA44" s="104">
        <f t="shared" si="9"/>
        <v>0</v>
      </c>
      <c r="AB44" s="104">
        <f t="shared" si="10"/>
        <v>0</v>
      </c>
      <c r="AC44" s="104">
        <f t="shared" si="11"/>
        <v>0</v>
      </c>
      <c r="AD44" s="107">
        <f t="shared" si="12"/>
        <v>0</v>
      </c>
    </row>
    <row r="45" spans="1:30" ht="25.5" hidden="1" outlineLevel="1">
      <c r="A45" s="97" t="s">
        <v>208</v>
      </c>
      <c r="B45" s="91" t="s">
        <v>209</v>
      </c>
      <c r="C45" s="98" t="s">
        <v>210</v>
      </c>
      <c r="D45" s="99">
        <v>1029.6034227281552</v>
      </c>
      <c r="E45" s="100">
        <v>382859.1759344751</v>
      </c>
      <c r="F45" s="101">
        <v>1642.1781042233154</v>
      </c>
      <c r="G45" s="99">
        <v>1710.2419577227777</v>
      </c>
      <c r="H45" s="99">
        <v>1764.6930405223472</v>
      </c>
      <c r="I45" s="99">
        <v>1828.6138768522771</v>
      </c>
      <c r="J45" s="99">
        <v>1904.710110578384</v>
      </c>
      <c r="K45" s="99">
        <v>1996.8266040363028</v>
      </c>
      <c r="L45" s="102">
        <f t="shared" si="1"/>
        <v>2110.797735567113</v>
      </c>
      <c r="M45" s="103">
        <v>1029.6034227281552</v>
      </c>
      <c r="N45" s="104">
        <v>382859.1759344751</v>
      </c>
      <c r="O45" s="104">
        <v>1642.1781042233154</v>
      </c>
      <c r="P45" s="104">
        <v>1710.2419577227777</v>
      </c>
      <c r="Q45" s="104">
        <v>1764.6930405223472</v>
      </c>
      <c r="R45" s="104">
        <v>1828.6138768522771</v>
      </c>
      <c r="S45" s="104">
        <v>1904.710110578384</v>
      </c>
      <c r="T45" s="104">
        <v>1996.8266040363028</v>
      </c>
      <c r="U45" s="105">
        <f t="shared" si="2"/>
        <v>2110.797735567113</v>
      </c>
      <c r="V45" s="106">
        <f t="shared" si="4"/>
        <v>0</v>
      </c>
      <c r="W45" s="104">
        <f t="shared" si="5"/>
        <v>0</v>
      </c>
      <c r="X45" s="104">
        <f t="shared" si="6"/>
        <v>0</v>
      </c>
      <c r="Y45" s="104">
        <f t="shared" si="7"/>
        <v>0</v>
      </c>
      <c r="Z45" s="104">
        <f t="shared" si="8"/>
        <v>0</v>
      </c>
      <c r="AA45" s="104">
        <f t="shared" si="9"/>
        <v>0</v>
      </c>
      <c r="AB45" s="104">
        <f t="shared" si="10"/>
        <v>0</v>
      </c>
      <c r="AC45" s="104">
        <f t="shared" si="11"/>
        <v>0</v>
      </c>
      <c r="AD45" s="107">
        <f t="shared" si="12"/>
        <v>0</v>
      </c>
    </row>
    <row r="46" spans="1:30" ht="38.25" hidden="1" outlineLevel="1">
      <c r="A46" s="97" t="s">
        <v>211</v>
      </c>
      <c r="B46" s="91" t="s">
        <v>212</v>
      </c>
      <c r="C46" s="98" t="s">
        <v>213</v>
      </c>
      <c r="D46" s="99">
        <v>1007.2531861513801</v>
      </c>
      <c r="E46" s="100">
        <v>311915.5965140305</v>
      </c>
      <c r="F46" s="101">
        <v>1506.318140573829</v>
      </c>
      <c r="G46" s="99">
        <v>1561.769802176323</v>
      </c>
      <c r="H46" s="99">
        <v>1606.1311314583186</v>
      </c>
      <c r="I46" s="99">
        <v>1658.2074745284872</v>
      </c>
      <c r="J46" s="99">
        <v>1720.2031210405926</v>
      </c>
      <c r="K46" s="99">
        <v>1795.2504826078782</v>
      </c>
      <c r="L46" s="102">
        <f t="shared" si="1"/>
        <v>1888.1028307070023</v>
      </c>
      <c r="M46" s="103">
        <v>1007.2531861513801</v>
      </c>
      <c r="N46" s="104">
        <v>311915.5965140305</v>
      </c>
      <c r="O46" s="104">
        <v>1506.318140573829</v>
      </c>
      <c r="P46" s="104">
        <v>1561.769802176323</v>
      </c>
      <c r="Q46" s="104">
        <v>1606.1311314583186</v>
      </c>
      <c r="R46" s="104">
        <v>1658.2074745284872</v>
      </c>
      <c r="S46" s="104">
        <v>1720.2031210405926</v>
      </c>
      <c r="T46" s="104">
        <v>1795.2504826078782</v>
      </c>
      <c r="U46" s="105">
        <f t="shared" si="2"/>
        <v>1888.1028307070023</v>
      </c>
      <c r="V46" s="106">
        <f t="shared" si="4"/>
        <v>0</v>
      </c>
      <c r="W46" s="104">
        <f t="shared" si="5"/>
        <v>0</v>
      </c>
      <c r="X46" s="104">
        <f t="shared" si="6"/>
        <v>0</v>
      </c>
      <c r="Y46" s="104">
        <f t="shared" si="7"/>
        <v>0</v>
      </c>
      <c r="Z46" s="104">
        <f t="shared" si="8"/>
        <v>0</v>
      </c>
      <c r="AA46" s="104">
        <f t="shared" si="9"/>
        <v>0</v>
      </c>
      <c r="AB46" s="104">
        <f t="shared" si="10"/>
        <v>0</v>
      </c>
      <c r="AC46" s="104">
        <f t="shared" si="11"/>
        <v>0</v>
      </c>
      <c r="AD46" s="107">
        <f t="shared" si="12"/>
        <v>0</v>
      </c>
    </row>
    <row r="47" spans="1:30" ht="38.25" hidden="1" outlineLevel="1">
      <c r="A47" s="97" t="s">
        <v>214</v>
      </c>
      <c r="B47" s="91" t="s">
        <v>215</v>
      </c>
      <c r="C47" s="98" t="s">
        <v>134</v>
      </c>
      <c r="D47" s="99">
        <v>920.1683916844851</v>
      </c>
      <c r="E47" s="100">
        <v>310403.8475281673</v>
      </c>
      <c r="F47" s="101">
        <v>1416.814547729553</v>
      </c>
      <c r="G47" s="99">
        <v>1471.9974539567827</v>
      </c>
      <c r="H47" s="99">
        <v>1516.1437789385664</v>
      </c>
      <c r="I47" s="99">
        <v>1567.9677256563125</v>
      </c>
      <c r="J47" s="99">
        <v>1629.662900320296</v>
      </c>
      <c r="K47" s="99">
        <v>1704.3465328082762</v>
      </c>
      <c r="L47" s="102">
        <f t="shared" si="1"/>
        <v>1796.7488571040294</v>
      </c>
      <c r="M47" s="103">
        <v>920.1683916844851</v>
      </c>
      <c r="N47" s="104">
        <v>310403.8475281673</v>
      </c>
      <c r="O47" s="104">
        <v>1416.814547729553</v>
      </c>
      <c r="P47" s="104">
        <v>1471.9974539567827</v>
      </c>
      <c r="Q47" s="104">
        <v>1516.1437789385664</v>
      </c>
      <c r="R47" s="104">
        <v>1567.9677256563125</v>
      </c>
      <c r="S47" s="104">
        <v>1629.662900320296</v>
      </c>
      <c r="T47" s="104">
        <v>1704.3465328082762</v>
      </c>
      <c r="U47" s="105">
        <f t="shared" si="2"/>
        <v>1796.7488571040294</v>
      </c>
      <c r="V47" s="106">
        <f t="shared" si="4"/>
        <v>0</v>
      </c>
      <c r="W47" s="104">
        <f t="shared" si="5"/>
        <v>0</v>
      </c>
      <c r="X47" s="104">
        <f t="shared" si="6"/>
        <v>0</v>
      </c>
      <c r="Y47" s="104">
        <f t="shared" si="7"/>
        <v>0</v>
      </c>
      <c r="Z47" s="104">
        <f t="shared" si="8"/>
        <v>0</v>
      </c>
      <c r="AA47" s="104">
        <f t="shared" si="9"/>
        <v>0</v>
      </c>
      <c r="AB47" s="104">
        <f t="shared" si="10"/>
        <v>0</v>
      </c>
      <c r="AC47" s="104">
        <f t="shared" si="11"/>
        <v>0</v>
      </c>
      <c r="AD47" s="107">
        <f t="shared" si="12"/>
        <v>0</v>
      </c>
    </row>
    <row r="48" spans="1:30" ht="25.5" hidden="1" outlineLevel="1">
      <c r="A48" s="97" t="s">
        <v>216</v>
      </c>
      <c r="B48" s="91" t="s">
        <v>217</v>
      </c>
      <c r="C48" s="98" t="s">
        <v>218</v>
      </c>
      <c r="D48" s="99">
        <v>994.041765421092</v>
      </c>
      <c r="E48" s="100">
        <v>336132.03439084324</v>
      </c>
      <c r="F48" s="101">
        <v>1531.8530204464412</v>
      </c>
      <c r="G48" s="99">
        <v>1591.609826560369</v>
      </c>
      <c r="H48" s="99">
        <v>1639.4152714515112</v>
      </c>
      <c r="I48" s="99">
        <v>1695.5347067585037</v>
      </c>
      <c r="J48" s="99">
        <v>1762.343558314448</v>
      </c>
      <c r="K48" s="99">
        <v>1843.2174312505906</v>
      </c>
      <c r="L48" s="102">
        <f t="shared" si="1"/>
        <v>1943.2786305408333</v>
      </c>
      <c r="M48" s="103">
        <v>994.041765421092</v>
      </c>
      <c r="N48" s="104">
        <v>336132.03439084324</v>
      </c>
      <c r="O48" s="104">
        <v>1531.8530204464412</v>
      </c>
      <c r="P48" s="104">
        <v>1591.609826560369</v>
      </c>
      <c r="Q48" s="104">
        <v>1639.4152714515112</v>
      </c>
      <c r="R48" s="104">
        <v>1695.5347067585037</v>
      </c>
      <c r="S48" s="104">
        <v>1762.343558314448</v>
      </c>
      <c r="T48" s="104">
        <v>1843.2174312505906</v>
      </c>
      <c r="U48" s="105">
        <f t="shared" si="2"/>
        <v>1943.2786305408333</v>
      </c>
      <c r="V48" s="106">
        <f t="shared" si="4"/>
        <v>0</v>
      </c>
      <c r="W48" s="104">
        <f t="shared" si="5"/>
        <v>0</v>
      </c>
      <c r="X48" s="104">
        <f t="shared" si="6"/>
        <v>0</v>
      </c>
      <c r="Y48" s="104">
        <f t="shared" si="7"/>
        <v>0</v>
      </c>
      <c r="Z48" s="104">
        <f t="shared" si="8"/>
        <v>0</v>
      </c>
      <c r="AA48" s="104">
        <f t="shared" si="9"/>
        <v>0</v>
      </c>
      <c r="AB48" s="104">
        <f t="shared" si="10"/>
        <v>0</v>
      </c>
      <c r="AC48" s="104">
        <f t="shared" si="11"/>
        <v>0</v>
      </c>
      <c r="AD48" s="107">
        <f t="shared" si="12"/>
        <v>0</v>
      </c>
    </row>
    <row r="49" spans="1:30" ht="38.25" hidden="1" outlineLevel="1">
      <c r="A49" s="97" t="s">
        <v>219</v>
      </c>
      <c r="B49" s="91" t="s">
        <v>220</v>
      </c>
      <c r="C49" s="98" t="s">
        <v>207</v>
      </c>
      <c r="D49" s="99">
        <v>624.80570816486</v>
      </c>
      <c r="E49" s="100">
        <v>262561.6862089906</v>
      </c>
      <c r="F49" s="101">
        <v>1044.9044060992449</v>
      </c>
      <c r="G49" s="99">
        <v>1091.5820392030655</v>
      </c>
      <c r="H49" s="99">
        <v>1128.9241456861218</v>
      </c>
      <c r="I49" s="99">
        <v>1172.760531557536</v>
      </c>
      <c r="J49" s="99">
        <v>1224.9467052139812</v>
      </c>
      <c r="K49" s="99">
        <v>1288.1194417454678</v>
      </c>
      <c r="L49" s="102">
        <f t="shared" si="1"/>
        <v>1366.2799100190496</v>
      </c>
      <c r="M49" s="103">
        <v>624.80570816486</v>
      </c>
      <c r="N49" s="104">
        <v>262561.6862089906</v>
      </c>
      <c r="O49" s="104">
        <v>1044.9044060992449</v>
      </c>
      <c r="P49" s="104">
        <v>1091.5820392030655</v>
      </c>
      <c r="Q49" s="104">
        <v>1128.9241456861218</v>
      </c>
      <c r="R49" s="104">
        <v>1172.760531557536</v>
      </c>
      <c r="S49" s="104">
        <v>1224.9467052139812</v>
      </c>
      <c r="T49" s="104">
        <v>1288.1194417454678</v>
      </c>
      <c r="U49" s="105">
        <f t="shared" si="2"/>
        <v>1366.2799100190496</v>
      </c>
      <c r="V49" s="106">
        <f t="shared" si="4"/>
        <v>0</v>
      </c>
      <c r="W49" s="104">
        <f t="shared" si="5"/>
        <v>0</v>
      </c>
      <c r="X49" s="104">
        <f t="shared" si="6"/>
        <v>0</v>
      </c>
      <c r="Y49" s="104">
        <f t="shared" si="7"/>
        <v>0</v>
      </c>
      <c r="Z49" s="104">
        <f t="shared" si="8"/>
        <v>0</v>
      </c>
      <c r="AA49" s="104">
        <f t="shared" si="9"/>
        <v>0</v>
      </c>
      <c r="AB49" s="104">
        <f t="shared" si="10"/>
        <v>0</v>
      </c>
      <c r="AC49" s="104">
        <f t="shared" si="11"/>
        <v>0</v>
      </c>
      <c r="AD49" s="107">
        <f t="shared" si="12"/>
        <v>0</v>
      </c>
    </row>
    <row r="50" spans="1:30" ht="38.25" hidden="1" outlineLevel="1">
      <c r="A50" s="97" t="s">
        <v>221</v>
      </c>
      <c r="B50" s="91" t="s">
        <v>222</v>
      </c>
      <c r="C50" s="98" t="s">
        <v>223</v>
      </c>
      <c r="D50" s="99">
        <v>1052.604930311914</v>
      </c>
      <c r="E50" s="100">
        <v>305902.8646104656</v>
      </c>
      <c r="F50" s="101">
        <v>1542.0495136886586</v>
      </c>
      <c r="G50" s="99">
        <v>1596.4322451749638</v>
      </c>
      <c r="H50" s="99">
        <v>1639.938430364008</v>
      </c>
      <c r="I50" s="99">
        <v>1691.0109086294071</v>
      </c>
      <c r="J50" s="99">
        <v>1751.811477992978</v>
      </c>
      <c r="K50" s="99">
        <v>1825.4121672225638</v>
      </c>
      <c r="L50" s="102">
        <f t="shared" si="1"/>
        <v>1916.4746199718688</v>
      </c>
      <c r="M50" s="103">
        <v>1052.604930311914</v>
      </c>
      <c r="N50" s="104">
        <v>305902.8646104656</v>
      </c>
      <c r="O50" s="104">
        <v>1542.0495136886586</v>
      </c>
      <c r="P50" s="104">
        <v>1596.4322451749638</v>
      </c>
      <c r="Q50" s="104">
        <v>1639.938430364008</v>
      </c>
      <c r="R50" s="104">
        <v>1691.0109086294071</v>
      </c>
      <c r="S50" s="104">
        <v>1751.811477992978</v>
      </c>
      <c r="T50" s="104">
        <v>1825.4121672225638</v>
      </c>
      <c r="U50" s="105">
        <f t="shared" si="2"/>
        <v>1916.4746199718688</v>
      </c>
      <c r="V50" s="106">
        <f t="shared" si="4"/>
        <v>0</v>
      </c>
      <c r="W50" s="104">
        <f t="shared" si="5"/>
        <v>0</v>
      </c>
      <c r="X50" s="104">
        <f t="shared" si="6"/>
        <v>0</v>
      </c>
      <c r="Y50" s="104">
        <f t="shared" si="7"/>
        <v>0</v>
      </c>
      <c r="Z50" s="104">
        <f t="shared" si="8"/>
        <v>0</v>
      </c>
      <c r="AA50" s="104">
        <f t="shared" si="9"/>
        <v>0</v>
      </c>
      <c r="AB50" s="104">
        <f t="shared" si="10"/>
        <v>0</v>
      </c>
      <c r="AC50" s="104">
        <f t="shared" si="11"/>
        <v>0</v>
      </c>
      <c r="AD50" s="107">
        <f t="shared" si="12"/>
        <v>0</v>
      </c>
    </row>
    <row r="51" spans="1:30" ht="25.5" hidden="1" outlineLevel="1">
      <c r="A51" s="97" t="s">
        <v>224</v>
      </c>
      <c r="B51" s="91" t="s">
        <v>225</v>
      </c>
      <c r="C51" s="98" t="s">
        <v>111</v>
      </c>
      <c r="D51" s="99">
        <v>1006.0987920526168</v>
      </c>
      <c r="E51" s="100">
        <v>339101.3166420016</v>
      </c>
      <c r="F51" s="101">
        <v>1548.6608986798194</v>
      </c>
      <c r="G51" s="99">
        <v>1608.9455771939529</v>
      </c>
      <c r="H51" s="99">
        <v>1657.17332000526</v>
      </c>
      <c r="I51" s="99">
        <v>1713.788496348968</v>
      </c>
      <c r="J51" s="99">
        <v>1781.1875158057633</v>
      </c>
      <c r="K51" s="99">
        <v>1862.7758025166208</v>
      </c>
      <c r="L51" s="102">
        <f t="shared" si="1"/>
        <v>1963.7209102496295</v>
      </c>
      <c r="M51" s="103">
        <v>1006.0987920526168</v>
      </c>
      <c r="N51" s="104">
        <v>339101.3166420016</v>
      </c>
      <c r="O51" s="104">
        <v>1548.6608986798194</v>
      </c>
      <c r="P51" s="104">
        <v>1608.9455771939529</v>
      </c>
      <c r="Q51" s="104">
        <v>1657.17332000526</v>
      </c>
      <c r="R51" s="104">
        <v>1713.788496348968</v>
      </c>
      <c r="S51" s="104">
        <v>1781.1875158057633</v>
      </c>
      <c r="T51" s="104">
        <v>1862.7758025166208</v>
      </c>
      <c r="U51" s="105">
        <f t="shared" si="2"/>
        <v>1963.7209102496295</v>
      </c>
      <c r="V51" s="106">
        <f t="shared" si="4"/>
        <v>0</v>
      </c>
      <c r="W51" s="104">
        <f t="shared" si="5"/>
        <v>0</v>
      </c>
      <c r="X51" s="104">
        <f t="shared" si="6"/>
        <v>0</v>
      </c>
      <c r="Y51" s="104">
        <f t="shared" si="7"/>
        <v>0</v>
      </c>
      <c r="Z51" s="104">
        <f t="shared" si="8"/>
        <v>0</v>
      </c>
      <c r="AA51" s="104">
        <f t="shared" si="9"/>
        <v>0</v>
      </c>
      <c r="AB51" s="104">
        <f t="shared" si="10"/>
        <v>0</v>
      </c>
      <c r="AC51" s="104">
        <f t="shared" si="11"/>
        <v>0</v>
      </c>
      <c r="AD51" s="107">
        <f t="shared" si="12"/>
        <v>0</v>
      </c>
    </row>
    <row r="52" spans="1:30" ht="25.5" hidden="1" outlineLevel="1">
      <c r="A52" s="97" t="s">
        <v>226</v>
      </c>
      <c r="B52" s="91" t="s">
        <v>227</v>
      </c>
      <c r="C52" s="98" t="s">
        <v>111</v>
      </c>
      <c r="D52" s="99">
        <v>1022.9764018754761</v>
      </c>
      <c r="E52" s="100">
        <v>339165.72175155126</v>
      </c>
      <c r="F52" s="101">
        <v>1565.6415566779583</v>
      </c>
      <c r="G52" s="99">
        <v>1625.937684989345</v>
      </c>
      <c r="H52" s="99">
        <v>1674.1745876384546</v>
      </c>
      <c r="I52" s="99">
        <v>1730.8005168352352</v>
      </c>
      <c r="J52" s="99">
        <v>1798.2123373075933</v>
      </c>
      <c r="K52" s="99">
        <v>1879.8161199846581</v>
      </c>
      <c r="L52" s="102">
        <f t="shared" si="1"/>
        <v>1980.780400101857</v>
      </c>
      <c r="M52" s="103">
        <v>1022.9764018754761</v>
      </c>
      <c r="N52" s="104">
        <v>339165.72175155126</v>
      </c>
      <c r="O52" s="104">
        <v>1565.6415566779583</v>
      </c>
      <c r="P52" s="104">
        <v>1625.937684989345</v>
      </c>
      <c r="Q52" s="104">
        <v>1674.1745876384546</v>
      </c>
      <c r="R52" s="104">
        <v>1730.8005168352352</v>
      </c>
      <c r="S52" s="104">
        <v>1798.2123373075933</v>
      </c>
      <c r="T52" s="104">
        <v>1879.8161199846581</v>
      </c>
      <c r="U52" s="105">
        <f t="shared" si="2"/>
        <v>1980.780400101857</v>
      </c>
      <c r="V52" s="106">
        <f t="shared" si="4"/>
        <v>0</v>
      </c>
      <c r="W52" s="104">
        <f t="shared" si="5"/>
        <v>0</v>
      </c>
      <c r="X52" s="104">
        <f t="shared" si="6"/>
        <v>0</v>
      </c>
      <c r="Y52" s="104">
        <f t="shared" si="7"/>
        <v>0</v>
      </c>
      <c r="Z52" s="104">
        <f t="shared" si="8"/>
        <v>0</v>
      </c>
      <c r="AA52" s="104">
        <f t="shared" si="9"/>
        <v>0</v>
      </c>
      <c r="AB52" s="104">
        <f t="shared" si="10"/>
        <v>0</v>
      </c>
      <c r="AC52" s="104">
        <f t="shared" si="11"/>
        <v>0</v>
      </c>
      <c r="AD52" s="107">
        <f t="shared" si="12"/>
        <v>0</v>
      </c>
    </row>
    <row r="53" spans="1:30" ht="25.5" hidden="1" outlineLevel="1">
      <c r="A53" s="97" t="s">
        <v>228</v>
      </c>
      <c r="B53" s="91" t="s">
        <v>229</v>
      </c>
      <c r="C53" s="98" t="s">
        <v>230</v>
      </c>
      <c r="D53" s="99">
        <v>1058.4278424043941</v>
      </c>
      <c r="E53" s="100">
        <v>311915.5965140305</v>
      </c>
      <c r="F53" s="101">
        <v>1557.492796826843</v>
      </c>
      <c r="G53" s="99">
        <v>1612.9444584293374</v>
      </c>
      <c r="H53" s="99">
        <v>1657.3057877113329</v>
      </c>
      <c r="I53" s="99">
        <v>1709.3821307815015</v>
      </c>
      <c r="J53" s="99">
        <v>1771.3777772936069</v>
      </c>
      <c r="K53" s="99">
        <v>1846.4251388608923</v>
      </c>
      <c r="L53" s="102">
        <f t="shared" si="1"/>
        <v>1939.2774869600162</v>
      </c>
      <c r="M53" s="103">
        <v>1058.4278424043941</v>
      </c>
      <c r="N53" s="104">
        <v>311915.5965140305</v>
      </c>
      <c r="O53" s="104">
        <v>1557.492796826843</v>
      </c>
      <c r="P53" s="104">
        <v>1612.9444584293374</v>
      </c>
      <c r="Q53" s="104">
        <v>1657.3057877113329</v>
      </c>
      <c r="R53" s="104">
        <v>1709.3821307815015</v>
      </c>
      <c r="S53" s="104">
        <v>1771.3777772936069</v>
      </c>
      <c r="T53" s="104">
        <v>1846.4251388608923</v>
      </c>
      <c r="U53" s="105">
        <f t="shared" si="2"/>
        <v>1939.2774869600162</v>
      </c>
      <c r="V53" s="106">
        <f t="shared" si="4"/>
        <v>0</v>
      </c>
      <c r="W53" s="104">
        <f t="shared" si="5"/>
        <v>0</v>
      </c>
      <c r="X53" s="104">
        <f t="shared" si="6"/>
        <v>0</v>
      </c>
      <c r="Y53" s="104">
        <f t="shared" si="7"/>
        <v>0</v>
      </c>
      <c r="Z53" s="104">
        <f t="shared" si="8"/>
        <v>0</v>
      </c>
      <c r="AA53" s="104">
        <f t="shared" si="9"/>
        <v>0</v>
      </c>
      <c r="AB53" s="104">
        <f t="shared" si="10"/>
        <v>0</v>
      </c>
      <c r="AC53" s="104">
        <f t="shared" si="11"/>
        <v>0</v>
      </c>
      <c r="AD53" s="107">
        <f t="shared" si="12"/>
        <v>0</v>
      </c>
    </row>
    <row r="54" spans="1:30" ht="38.25" hidden="1" outlineLevel="1">
      <c r="A54" s="97" t="s">
        <v>231</v>
      </c>
      <c r="B54" s="91" t="s">
        <v>232</v>
      </c>
      <c r="C54" s="98" t="s">
        <v>100</v>
      </c>
      <c r="D54" s="108">
        <v>1053.9368792366545</v>
      </c>
      <c r="E54" s="109">
        <v>311915.5965140305</v>
      </c>
      <c r="F54" s="110">
        <v>1553.0018336591033</v>
      </c>
      <c r="G54" s="108">
        <v>1608.4534952615977</v>
      </c>
      <c r="H54" s="108">
        <v>1652.8148245435932</v>
      </c>
      <c r="I54" s="108">
        <v>1704.8911676137616</v>
      </c>
      <c r="J54" s="108">
        <v>1766.8868141258672</v>
      </c>
      <c r="K54" s="108">
        <v>1841.9341756931526</v>
      </c>
      <c r="L54" s="102">
        <f t="shared" si="1"/>
        <v>1934.7865237922765</v>
      </c>
      <c r="M54" s="111">
        <v>1053.9368792366545</v>
      </c>
      <c r="N54" s="112">
        <v>311915.5965140305</v>
      </c>
      <c r="O54" s="112">
        <v>1553.0018336591033</v>
      </c>
      <c r="P54" s="112">
        <v>1608.4534952615977</v>
      </c>
      <c r="Q54" s="112">
        <v>1652.8148245435932</v>
      </c>
      <c r="R54" s="112">
        <v>1704.8911676137616</v>
      </c>
      <c r="S54" s="112">
        <v>1766.8868141258672</v>
      </c>
      <c r="T54" s="112">
        <v>1841.9341756931526</v>
      </c>
      <c r="U54" s="105">
        <f t="shared" si="2"/>
        <v>1934.7865237922765</v>
      </c>
      <c r="V54" s="106">
        <f t="shared" si="4"/>
        <v>0</v>
      </c>
      <c r="W54" s="112">
        <f t="shared" si="5"/>
        <v>0</v>
      </c>
      <c r="X54" s="112">
        <f t="shared" si="6"/>
        <v>0</v>
      </c>
      <c r="Y54" s="112">
        <f t="shared" si="7"/>
        <v>0</v>
      </c>
      <c r="Z54" s="112">
        <f t="shared" si="8"/>
        <v>0</v>
      </c>
      <c r="AA54" s="112">
        <f t="shared" si="9"/>
        <v>0</v>
      </c>
      <c r="AB54" s="112">
        <f t="shared" si="10"/>
        <v>0</v>
      </c>
      <c r="AC54" s="112">
        <f t="shared" si="11"/>
        <v>0</v>
      </c>
      <c r="AD54" s="107">
        <f t="shared" si="12"/>
        <v>0</v>
      </c>
    </row>
    <row r="55" spans="1:30" ht="38.25" hidden="1" outlineLevel="1">
      <c r="A55" s="97" t="s">
        <v>233</v>
      </c>
      <c r="B55" s="91" t="s">
        <v>234</v>
      </c>
      <c r="C55" s="98" t="s">
        <v>235</v>
      </c>
      <c r="D55" s="99">
        <v>1041.923062156506</v>
      </c>
      <c r="E55" s="100">
        <v>382859.1759344747</v>
      </c>
      <c r="F55" s="101">
        <v>1654.4977436516654</v>
      </c>
      <c r="G55" s="99">
        <v>1722.5615971511277</v>
      </c>
      <c r="H55" s="99">
        <v>1777.0126799506972</v>
      </c>
      <c r="I55" s="99">
        <v>1840.933516280627</v>
      </c>
      <c r="J55" s="99">
        <v>1917.0297500067338</v>
      </c>
      <c r="K55" s="99">
        <v>2009.1462434646523</v>
      </c>
      <c r="L55" s="102">
        <f t="shared" si="1"/>
        <v>2123.1173749954623</v>
      </c>
      <c r="M55" s="103">
        <v>1041.923062156506</v>
      </c>
      <c r="N55" s="104">
        <v>382859.1759344747</v>
      </c>
      <c r="O55" s="104">
        <v>1654.4977436516654</v>
      </c>
      <c r="P55" s="104">
        <v>1722.5615971511277</v>
      </c>
      <c r="Q55" s="104">
        <v>1777.0126799506972</v>
      </c>
      <c r="R55" s="104">
        <v>1840.933516280627</v>
      </c>
      <c r="S55" s="104">
        <v>1917.0297500067338</v>
      </c>
      <c r="T55" s="104">
        <v>2009.1462434646523</v>
      </c>
      <c r="U55" s="105">
        <f t="shared" si="2"/>
        <v>2123.1173749954623</v>
      </c>
      <c r="V55" s="106">
        <f t="shared" si="4"/>
        <v>0</v>
      </c>
      <c r="W55" s="104">
        <f t="shared" si="5"/>
        <v>0</v>
      </c>
      <c r="X55" s="104">
        <f t="shared" si="6"/>
        <v>0</v>
      </c>
      <c r="Y55" s="104">
        <f t="shared" si="7"/>
        <v>0</v>
      </c>
      <c r="Z55" s="104">
        <f t="shared" si="8"/>
        <v>0</v>
      </c>
      <c r="AA55" s="104">
        <f t="shared" si="9"/>
        <v>0</v>
      </c>
      <c r="AB55" s="104">
        <f t="shared" si="10"/>
        <v>0</v>
      </c>
      <c r="AC55" s="104">
        <f t="shared" si="11"/>
        <v>0</v>
      </c>
      <c r="AD55" s="107">
        <f t="shared" si="12"/>
        <v>0</v>
      </c>
    </row>
    <row r="56" spans="1:30" ht="25.5" hidden="1" outlineLevel="1">
      <c r="A56" s="97" t="s">
        <v>236</v>
      </c>
      <c r="B56" s="91" t="s">
        <v>237</v>
      </c>
      <c r="C56" s="98" t="s">
        <v>238</v>
      </c>
      <c r="D56" s="99">
        <v>594.8932025283841</v>
      </c>
      <c r="E56" s="100">
        <v>224697.85006206066</v>
      </c>
      <c r="F56" s="101">
        <v>954.4097626276812</v>
      </c>
      <c r="G56" s="99">
        <v>994.3560470831586</v>
      </c>
      <c r="H56" s="99">
        <v>1026.3130746475406</v>
      </c>
      <c r="I56" s="99">
        <v>1063.8278461361629</v>
      </c>
      <c r="J56" s="99">
        <v>1108.4882883845228</v>
      </c>
      <c r="K56" s="99">
        <v>1162.5509290009584</v>
      </c>
      <c r="L56" s="102">
        <f t="shared" si="1"/>
        <v>1229.4399311036434</v>
      </c>
      <c r="M56" s="103">
        <v>594.8932025283841</v>
      </c>
      <c r="N56" s="104">
        <v>224697.85006206066</v>
      </c>
      <c r="O56" s="104">
        <v>954.4097626276812</v>
      </c>
      <c r="P56" s="104">
        <v>994.3560470831586</v>
      </c>
      <c r="Q56" s="104">
        <v>1026.3130746475406</v>
      </c>
      <c r="R56" s="104">
        <v>1063.8278461361629</v>
      </c>
      <c r="S56" s="104">
        <v>1108.4882883845228</v>
      </c>
      <c r="T56" s="104">
        <v>1162.5509290009584</v>
      </c>
      <c r="U56" s="105">
        <f t="shared" si="2"/>
        <v>1229.4399311036434</v>
      </c>
      <c r="V56" s="106">
        <f t="shared" si="4"/>
        <v>0</v>
      </c>
      <c r="W56" s="104">
        <f t="shared" si="5"/>
        <v>0</v>
      </c>
      <c r="X56" s="104">
        <f t="shared" si="6"/>
        <v>0</v>
      </c>
      <c r="Y56" s="104">
        <f t="shared" si="7"/>
        <v>0</v>
      </c>
      <c r="Z56" s="104">
        <f t="shared" si="8"/>
        <v>0</v>
      </c>
      <c r="AA56" s="104">
        <f t="shared" si="9"/>
        <v>0</v>
      </c>
      <c r="AB56" s="104">
        <f t="shared" si="10"/>
        <v>0</v>
      </c>
      <c r="AC56" s="104">
        <f t="shared" si="11"/>
        <v>0</v>
      </c>
      <c r="AD56" s="107">
        <f t="shared" si="12"/>
        <v>0</v>
      </c>
    </row>
    <row r="57" spans="1:30" ht="38.25" hidden="1" outlineLevel="1">
      <c r="A57" s="97" t="s">
        <v>239</v>
      </c>
      <c r="B57" s="91" t="s">
        <v>240</v>
      </c>
      <c r="C57" s="98" t="s">
        <v>147</v>
      </c>
      <c r="D57" s="99">
        <v>830.538196727667</v>
      </c>
      <c r="E57" s="100">
        <v>310403.8475281673</v>
      </c>
      <c r="F57" s="101">
        <v>1327.1843527727347</v>
      </c>
      <c r="G57" s="99">
        <v>1382.3672589999644</v>
      </c>
      <c r="H57" s="99">
        <v>1426.5135839817483</v>
      </c>
      <c r="I57" s="99">
        <v>1478.3375306994944</v>
      </c>
      <c r="J57" s="99">
        <v>1540.032705363478</v>
      </c>
      <c r="K57" s="99">
        <v>1614.716337851458</v>
      </c>
      <c r="L57" s="102">
        <f t="shared" si="1"/>
        <v>1707.1186621472116</v>
      </c>
      <c r="M57" s="103">
        <v>830.538196727667</v>
      </c>
      <c r="N57" s="104">
        <v>310403.8475281673</v>
      </c>
      <c r="O57" s="104">
        <v>1327.1843527727347</v>
      </c>
      <c r="P57" s="104">
        <v>1382.3672589999644</v>
      </c>
      <c r="Q57" s="104">
        <v>1426.5135839817483</v>
      </c>
      <c r="R57" s="104">
        <v>1478.3375306994944</v>
      </c>
      <c r="S57" s="104">
        <v>1540.032705363478</v>
      </c>
      <c r="T57" s="104">
        <v>1614.716337851458</v>
      </c>
      <c r="U57" s="105">
        <f t="shared" si="2"/>
        <v>1707.1186621472116</v>
      </c>
      <c r="V57" s="106">
        <f t="shared" si="4"/>
        <v>0</v>
      </c>
      <c r="W57" s="104">
        <f t="shared" si="5"/>
        <v>0</v>
      </c>
      <c r="X57" s="104">
        <f t="shared" si="6"/>
        <v>0</v>
      </c>
      <c r="Y57" s="104">
        <f t="shared" si="7"/>
        <v>0</v>
      </c>
      <c r="Z57" s="104">
        <f t="shared" si="8"/>
        <v>0</v>
      </c>
      <c r="AA57" s="104">
        <f t="shared" si="9"/>
        <v>0</v>
      </c>
      <c r="AB57" s="104">
        <f t="shared" si="10"/>
        <v>0</v>
      </c>
      <c r="AC57" s="104">
        <f t="shared" si="11"/>
        <v>0</v>
      </c>
      <c r="AD57" s="107">
        <f t="shared" si="12"/>
        <v>0</v>
      </c>
    </row>
    <row r="58" spans="1:30" ht="25.5" collapsed="1">
      <c r="A58" s="97" t="s">
        <v>61</v>
      </c>
      <c r="B58" s="91" t="s">
        <v>241</v>
      </c>
      <c r="C58" s="98" t="s">
        <v>242</v>
      </c>
      <c r="D58" s="99" t="str">
        <f>'[1]Лист1'!$B$27</f>
        <v>398,94</v>
      </c>
      <c r="E58" s="100" t="str">
        <f>'[1]Лист1'!$B$26</f>
        <v>76441,09</v>
      </c>
      <c r="F58" s="101">
        <f>'[1]Лист1'!$B$10</f>
        <v>521.25</v>
      </c>
      <c r="G58" s="99">
        <f>'[1]Лист1'!$B$11</f>
        <v>534.85</v>
      </c>
      <c r="H58" s="99">
        <f>'[1]Лист1'!$B$12</f>
        <v>545.71</v>
      </c>
      <c r="I58" s="99">
        <f>'[1]Лист1'!$B$13</f>
        <v>558.47</v>
      </c>
      <c r="J58" s="99">
        <f>'[1]Лист1'!$B$14</f>
        <v>573.68</v>
      </c>
      <c r="K58" s="99">
        <f>'[1]Лист1'!$B$15</f>
        <v>592.03</v>
      </c>
      <c r="L58" s="102">
        <f>'[1]Лист1'!$B$16</f>
        <v>614.81</v>
      </c>
      <c r="M58" s="103">
        <v>325.3679792678963</v>
      </c>
      <c r="N58" s="104">
        <v>133003.09999999998</v>
      </c>
      <c r="O58" s="104">
        <v>538.1729392678964</v>
      </c>
      <c r="P58" s="104">
        <v>561.8179348234519</v>
      </c>
      <c r="Q58" s="104">
        <v>580.7339312678963</v>
      </c>
      <c r="R58" s="104">
        <v>602.9396662244179</v>
      </c>
      <c r="S58" s="104">
        <v>629.375064982182</v>
      </c>
      <c r="T58" s="104">
        <v>661.3758108468436</v>
      </c>
      <c r="U58" s="105">
        <f t="shared" si="2"/>
        <v>700.9687336678962</v>
      </c>
      <c r="V58" s="106" t="e">
        <f t="shared" si="4"/>
        <v>#VALUE!</v>
      </c>
      <c r="W58" s="104" t="e">
        <f t="shared" si="5"/>
        <v>#VALUE!</v>
      </c>
      <c r="X58" s="104">
        <f t="shared" si="6"/>
        <v>-16.922939267896368</v>
      </c>
      <c r="Y58" s="104">
        <f t="shared" si="7"/>
        <v>-26.967934823451856</v>
      </c>
      <c r="Z58" s="104">
        <f t="shared" si="8"/>
        <v>-35.02393126789627</v>
      </c>
      <c r="AA58" s="104">
        <f t="shared" si="9"/>
        <v>-44.46966622441789</v>
      </c>
      <c r="AB58" s="104">
        <f t="shared" si="10"/>
        <v>-55.69506498218209</v>
      </c>
      <c r="AC58" s="104">
        <f t="shared" si="11"/>
        <v>-69.34581084684362</v>
      </c>
      <c r="AD58" s="107">
        <f t="shared" si="12"/>
        <v>-86.15873366789629</v>
      </c>
    </row>
    <row r="59" spans="1:30" ht="51" hidden="1" outlineLevel="1">
      <c r="A59" s="97" t="s">
        <v>243</v>
      </c>
      <c r="B59" s="91" t="s">
        <v>244</v>
      </c>
      <c r="C59" s="98" t="s">
        <v>157</v>
      </c>
      <c r="D59" s="99">
        <v>897.5803173343141</v>
      </c>
      <c r="E59" s="100">
        <v>308979.07915908704</v>
      </c>
      <c r="F59" s="101">
        <v>1391.9468439888533</v>
      </c>
      <c r="G59" s="99">
        <v>1446.87645806158</v>
      </c>
      <c r="H59" s="99">
        <v>1490.8201493197612</v>
      </c>
      <c r="I59" s="99">
        <v>1542.406221666322</v>
      </c>
      <c r="J59" s="99">
        <v>1603.8182125550845</v>
      </c>
      <c r="K59" s="99">
        <v>1678.159043630955</v>
      </c>
      <c r="L59" s="102">
        <f t="shared" si="1"/>
        <v>1770.137236879576</v>
      </c>
      <c r="M59" s="103">
        <v>897.5803173343141</v>
      </c>
      <c r="N59" s="104">
        <v>308979.07915908704</v>
      </c>
      <c r="O59" s="104">
        <v>1391.9468439888533</v>
      </c>
      <c r="P59" s="104">
        <v>1446.87645806158</v>
      </c>
      <c r="Q59" s="104">
        <v>1490.8201493197612</v>
      </c>
      <c r="R59" s="104">
        <v>1542.406221666322</v>
      </c>
      <c r="S59" s="104">
        <v>1603.8182125550845</v>
      </c>
      <c r="T59" s="104">
        <v>1678.159043630955</v>
      </c>
      <c r="U59" s="105">
        <f t="shared" si="2"/>
        <v>1770.137236879576</v>
      </c>
      <c r="V59" s="106">
        <f t="shared" si="4"/>
        <v>0</v>
      </c>
      <c r="W59" s="104">
        <f t="shared" si="5"/>
        <v>0</v>
      </c>
      <c r="X59" s="104">
        <f t="shared" si="6"/>
        <v>0</v>
      </c>
      <c r="Y59" s="104">
        <f t="shared" si="7"/>
        <v>0</v>
      </c>
      <c r="Z59" s="104">
        <f t="shared" si="8"/>
        <v>0</v>
      </c>
      <c r="AA59" s="104">
        <f t="shared" si="9"/>
        <v>0</v>
      </c>
      <c r="AB59" s="104">
        <f t="shared" si="10"/>
        <v>0</v>
      </c>
      <c r="AC59" s="104">
        <f t="shared" si="11"/>
        <v>0</v>
      </c>
      <c r="AD59" s="107">
        <f t="shared" si="12"/>
        <v>0</v>
      </c>
    </row>
    <row r="60" spans="1:30" ht="25.5" hidden="1" outlineLevel="1">
      <c r="A60" s="97" t="s">
        <v>245</v>
      </c>
      <c r="B60" s="91" t="s">
        <v>246</v>
      </c>
      <c r="C60" s="98" t="s">
        <v>230</v>
      </c>
      <c r="D60" s="99">
        <v>1058.4278424043941</v>
      </c>
      <c r="E60" s="100">
        <v>311915.5965140305</v>
      </c>
      <c r="F60" s="101">
        <v>1557.492796826843</v>
      </c>
      <c r="G60" s="99">
        <v>1612.9444584293374</v>
      </c>
      <c r="H60" s="99">
        <v>1657.3057877113329</v>
      </c>
      <c r="I60" s="99">
        <v>1709.3821307815015</v>
      </c>
      <c r="J60" s="99">
        <v>1771.3777772936069</v>
      </c>
      <c r="K60" s="99">
        <v>1846.4251388608923</v>
      </c>
      <c r="L60" s="102">
        <f t="shared" si="1"/>
        <v>1939.2774869600162</v>
      </c>
      <c r="M60" s="103">
        <v>1058.4278424043941</v>
      </c>
      <c r="N60" s="104">
        <v>311915.5965140305</v>
      </c>
      <c r="O60" s="104">
        <v>1557.492796826843</v>
      </c>
      <c r="P60" s="104">
        <v>1612.9444584293374</v>
      </c>
      <c r="Q60" s="104">
        <v>1657.3057877113329</v>
      </c>
      <c r="R60" s="104">
        <v>1709.3821307815015</v>
      </c>
      <c r="S60" s="104">
        <v>1771.3777772936069</v>
      </c>
      <c r="T60" s="104">
        <v>1846.4251388608923</v>
      </c>
      <c r="U60" s="105">
        <f t="shared" si="2"/>
        <v>1939.2774869600162</v>
      </c>
      <c r="V60" s="106">
        <f t="shared" si="4"/>
        <v>0</v>
      </c>
      <c r="W60" s="104">
        <f t="shared" si="5"/>
        <v>0</v>
      </c>
      <c r="X60" s="104">
        <f t="shared" si="6"/>
        <v>0</v>
      </c>
      <c r="Y60" s="104">
        <f t="shared" si="7"/>
        <v>0</v>
      </c>
      <c r="Z60" s="104">
        <f t="shared" si="8"/>
        <v>0</v>
      </c>
      <c r="AA60" s="104">
        <f t="shared" si="9"/>
        <v>0</v>
      </c>
      <c r="AB60" s="104">
        <f t="shared" si="10"/>
        <v>0</v>
      </c>
      <c r="AC60" s="104">
        <f t="shared" si="11"/>
        <v>0</v>
      </c>
      <c r="AD60" s="107">
        <f t="shared" si="12"/>
        <v>0</v>
      </c>
    </row>
    <row r="61" spans="1:30" ht="25.5" hidden="1" outlineLevel="1">
      <c r="A61" s="97" t="s">
        <v>247</v>
      </c>
      <c r="B61" s="91" t="s">
        <v>248</v>
      </c>
      <c r="C61" s="98" t="s">
        <v>249</v>
      </c>
      <c r="D61" s="99">
        <v>1013.3272133235685</v>
      </c>
      <c r="E61" s="100">
        <v>311915.5965140305</v>
      </c>
      <c r="F61" s="101">
        <v>1512.3921677460173</v>
      </c>
      <c r="G61" s="99">
        <v>1567.8438293485115</v>
      </c>
      <c r="H61" s="99">
        <v>1612.205158630507</v>
      </c>
      <c r="I61" s="99">
        <v>1664.2815017006756</v>
      </c>
      <c r="J61" s="99">
        <v>1726.277148212781</v>
      </c>
      <c r="K61" s="99">
        <v>1801.3245097800666</v>
      </c>
      <c r="L61" s="102">
        <f t="shared" si="1"/>
        <v>1894.1768578791907</v>
      </c>
      <c r="M61" s="103">
        <v>1013.3272133235685</v>
      </c>
      <c r="N61" s="104">
        <v>311915.5965140305</v>
      </c>
      <c r="O61" s="104">
        <v>1512.3921677460173</v>
      </c>
      <c r="P61" s="104">
        <v>1567.8438293485115</v>
      </c>
      <c r="Q61" s="104">
        <v>1612.205158630507</v>
      </c>
      <c r="R61" s="104">
        <v>1664.2815017006756</v>
      </c>
      <c r="S61" s="104">
        <v>1726.277148212781</v>
      </c>
      <c r="T61" s="104">
        <v>1801.3245097800666</v>
      </c>
      <c r="U61" s="105">
        <f t="shared" si="2"/>
        <v>1894.1768578791907</v>
      </c>
      <c r="V61" s="106">
        <f t="shared" si="4"/>
        <v>0</v>
      </c>
      <c r="W61" s="104">
        <f t="shared" si="5"/>
        <v>0</v>
      </c>
      <c r="X61" s="104">
        <f t="shared" si="6"/>
        <v>0</v>
      </c>
      <c r="Y61" s="104">
        <f t="shared" si="7"/>
        <v>0</v>
      </c>
      <c r="Z61" s="104">
        <f t="shared" si="8"/>
        <v>0</v>
      </c>
      <c r="AA61" s="104">
        <f t="shared" si="9"/>
        <v>0</v>
      </c>
      <c r="AB61" s="104">
        <f t="shared" si="10"/>
        <v>0</v>
      </c>
      <c r="AC61" s="104">
        <f t="shared" si="11"/>
        <v>0</v>
      </c>
      <c r="AD61" s="107">
        <f t="shared" si="12"/>
        <v>0</v>
      </c>
    </row>
    <row r="62" spans="1:30" ht="25.5" hidden="1" outlineLevel="1">
      <c r="A62" s="97" t="s">
        <v>250</v>
      </c>
      <c r="B62" s="91" t="s">
        <v>251</v>
      </c>
      <c r="C62" s="98" t="s">
        <v>252</v>
      </c>
      <c r="D62" s="99">
        <v>1005.8576534567385</v>
      </c>
      <c r="E62" s="100">
        <v>310403.8475281673</v>
      </c>
      <c r="F62" s="101">
        <v>1502.5038095018062</v>
      </c>
      <c r="G62" s="99">
        <v>1557.686715729036</v>
      </c>
      <c r="H62" s="99">
        <v>1601.8330407108197</v>
      </c>
      <c r="I62" s="99">
        <v>1653.6569874285658</v>
      </c>
      <c r="J62" s="99">
        <v>1715.3521620925496</v>
      </c>
      <c r="K62" s="99">
        <v>1790.0357945805297</v>
      </c>
      <c r="L62" s="102">
        <f t="shared" si="1"/>
        <v>1882.438118876283</v>
      </c>
      <c r="M62" s="103">
        <v>1005.8576534567385</v>
      </c>
      <c r="N62" s="104">
        <v>310403.8475281673</v>
      </c>
      <c r="O62" s="104">
        <v>1502.5038095018062</v>
      </c>
      <c r="P62" s="104">
        <v>1557.686715729036</v>
      </c>
      <c r="Q62" s="104">
        <v>1601.8330407108197</v>
      </c>
      <c r="R62" s="104">
        <v>1653.6569874285658</v>
      </c>
      <c r="S62" s="104">
        <v>1715.3521620925496</v>
      </c>
      <c r="T62" s="104">
        <v>1790.0357945805297</v>
      </c>
      <c r="U62" s="105">
        <f t="shared" si="2"/>
        <v>1882.438118876283</v>
      </c>
      <c r="V62" s="106">
        <f t="shared" si="4"/>
        <v>0</v>
      </c>
      <c r="W62" s="104">
        <f t="shared" si="5"/>
        <v>0</v>
      </c>
      <c r="X62" s="104">
        <f t="shared" si="6"/>
        <v>0</v>
      </c>
      <c r="Y62" s="104">
        <f t="shared" si="7"/>
        <v>0</v>
      </c>
      <c r="Z62" s="104">
        <f t="shared" si="8"/>
        <v>0</v>
      </c>
      <c r="AA62" s="104">
        <f t="shared" si="9"/>
        <v>0</v>
      </c>
      <c r="AB62" s="104">
        <f t="shared" si="10"/>
        <v>0</v>
      </c>
      <c r="AC62" s="104">
        <f t="shared" si="11"/>
        <v>0</v>
      </c>
      <c r="AD62" s="107">
        <f t="shared" si="12"/>
        <v>0</v>
      </c>
    </row>
    <row r="63" spans="1:30" ht="38.25" hidden="1" outlineLevel="1">
      <c r="A63" s="97" t="s">
        <v>253</v>
      </c>
      <c r="B63" s="91" t="s">
        <v>254</v>
      </c>
      <c r="C63" s="98" t="s">
        <v>255</v>
      </c>
      <c r="D63" s="99">
        <v>1009.9489502942936</v>
      </c>
      <c r="E63" s="100">
        <v>305666.98005661304</v>
      </c>
      <c r="F63" s="101">
        <v>1499.0161183848745</v>
      </c>
      <c r="G63" s="99">
        <v>1553.3569148393835</v>
      </c>
      <c r="H63" s="99">
        <v>1596.8295520029908</v>
      </c>
      <c r="I63" s="99">
        <v>1647.8626478037468</v>
      </c>
      <c r="J63" s="99">
        <v>1708.6163332808378</v>
      </c>
      <c r="K63" s="99">
        <v>1782.1602683320527</v>
      </c>
      <c r="L63" s="102">
        <f t="shared" si="1"/>
        <v>1873.152501974169</v>
      </c>
      <c r="M63" s="103">
        <v>1009.9489502942936</v>
      </c>
      <c r="N63" s="104">
        <v>305666.98005661304</v>
      </c>
      <c r="O63" s="104">
        <v>1499.0161183848745</v>
      </c>
      <c r="P63" s="104">
        <v>1553.3569148393835</v>
      </c>
      <c r="Q63" s="104">
        <v>1596.8295520029908</v>
      </c>
      <c r="R63" s="104">
        <v>1647.8626478037468</v>
      </c>
      <c r="S63" s="104">
        <v>1708.6163332808378</v>
      </c>
      <c r="T63" s="104">
        <v>1782.1602683320527</v>
      </c>
      <c r="U63" s="105">
        <f t="shared" si="2"/>
        <v>1873.152501974169</v>
      </c>
      <c r="V63" s="106">
        <f t="shared" si="4"/>
        <v>0</v>
      </c>
      <c r="W63" s="104">
        <f t="shared" si="5"/>
        <v>0</v>
      </c>
      <c r="X63" s="104">
        <f t="shared" si="6"/>
        <v>0</v>
      </c>
      <c r="Y63" s="104">
        <f t="shared" si="7"/>
        <v>0</v>
      </c>
      <c r="Z63" s="104">
        <f t="shared" si="8"/>
        <v>0</v>
      </c>
      <c r="AA63" s="104">
        <f t="shared" si="9"/>
        <v>0</v>
      </c>
      <c r="AB63" s="104">
        <f t="shared" si="10"/>
        <v>0</v>
      </c>
      <c r="AC63" s="104">
        <f t="shared" si="11"/>
        <v>0</v>
      </c>
      <c r="AD63" s="107">
        <f t="shared" si="12"/>
        <v>0</v>
      </c>
    </row>
    <row r="64" spans="1:30" ht="38.25" hidden="1" outlineLevel="1">
      <c r="A64" s="97" t="s">
        <v>256</v>
      </c>
      <c r="B64" s="91" t="s">
        <v>257</v>
      </c>
      <c r="C64" s="98" t="s">
        <v>258</v>
      </c>
      <c r="D64" s="99">
        <v>977.7836413444999</v>
      </c>
      <c r="E64" s="100">
        <v>306782.84230776934</v>
      </c>
      <c r="F64" s="101">
        <v>1468.6361890369308</v>
      </c>
      <c r="G64" s="99">
        <v>1523.1753610027565</v>
      </c>
      <c r="H64" s="99">
        <v>1566.806698575417</v>
      </c>
      <c r="I64" s="99">
        <v>1618.0260948563662</v>
      </c>
      <c r="J64" s="99">
        <v>1679.0015666194013</v>
      </c>
      <c r="K64" s="99">
        <v>1752.813979806233</v>
      </c>
      <c r="L64" s="102">
        <f t="shared" si="1"/>
        <v>1844.1383880216404</v>
      </c>
      <c r="M64" s="103">
        <v>977.7836413444999</v>
      </c>
      <c r="N64" s="104">
        <v>306782.84230776934</v>
      </c>
      <c r="O64" s="104">
        <v>1468.6361890369308</v>
      </c>
      <c r="P64" s="104">
        <v>1523.1753610027565</v>
      </c>
      <c r="Q64" s="104">
        <v>1566.806698575417</v>
      </c>
      <c r="R64" s="104">
        <v>1618.0260948563662</v>
      </c>
      <c r="S64" s="104">
        <v>1679.0015666194013</v>
      </c>
      <c r="T64" s="104">
        <v>1752.813979806233</v>
      </c>
      <c r="U64" s="105">
        <f t="shared" si="2"/>
        <v>1844.1383880216404</v>
      </c>
      <c r="V64" s="106">
        <f t="shared" si="4"/>
        <v>0</v>
      </c>
      <c r="W64" s="104">
        <f t="shared" si="5"/>
        <v>0</v>
      </c>
      <c r="X64" s="104">
        <f t="shared" si="6"/>
        <v>0</v>
      </c>
      <c r="Y64" s="104">
        <f t="shared" si="7"/>
        <v>0</v>
      </c>
      <c r="Z64" s="104">
        <f t="shared" si="8"/>
        <v>0</v>
      </c>
      <c r="AA64" s="104">
        <f t="shared" si="9"/>
        <v>0</v>
      </c>
      <c r="AB64" s="104">
        <f t="shared" si="10"/>
        <v>0</v>
      </c>
      <c r="AC64" s="104">
        <f t="shared" si="11"/>
        <v>0</v>
      </c>
      <c r="AD64" s="107">
        <f t="shared" si="12"/>
        <v>0</v>
      </c>
    </row>
    <row r="65" spans="1:30" ht="25.5" hidden="1" outlineLevel="1">
      <c r="A65" s="97" t="s">
        <v>259</v>
      </c>
      <c r="B65" s="91" t="s">
        <v>260</v>
      </c>
      <c r="C65" s="98" t="s">
        <v>261</v>
      </c>
      <c r="D65" s="99">
        <v>1057.940557223195</v>
      </c>
      <c r="E65" s="100">
        <v>382859.1759344751</v>
      </c>
      <c r="F65" s="101">
        <v>1670.515238718355</v>
      </c>
      <c r="G65" s="99">
        <v>1738.5790922178173</v>
      </c>
      <c r="H65" s="99">
        <v>1793.030175017387</v>
      </c>
      <c r="I65" s="99">
        <v>1856.9510113473166</v>
      </c>
      <c r="J65" s="99">
        <v>1933.0472450734237</v>
      </c>
      <c r="K65" s="99">
        <v>2025.1637385313425</v>
      </c>
      <c r="L65" s="102">
        <f t="shared" si="1"/>
        <v>2139.134870062153</v>
      </c>
      <c r="M65" s="103">
        <v>1057.940557223195</v>
      </c>
      <c r="N65" s="104">
        <v>382859.1759344751</v>
      </c>
      <c r="O65" s="104">
        <v>1670.515238718355</v>
      </c>
      <c r="P65" s="104">
        <v>1738.5790922178173</v>
      </c>
      <c r="Q65" s="104">
        <v>1793.030175017387</v>
      </c>
      <c r="R65" s="104">
        <v>1856.9510113473166</v>
      </c>
      <c r="S65" s="104">
        <v>1933.0472450734237</v>
      </c>
      <c r="T65" s="104">
        <v>2025.1637385313425</v>
      </c>
      <c r="U65" s="105">
        <f t="shared" si="2"/>
        <v>2139.134870062153</v>
      </c>
      <c r="V65" s="106">
        <f t="shared" si="4"/>
        <v>0</v>
      </c>
      <c r="W65" s="104">
        <f t="shared" si="5"/>
        <v>0</v>
      </c>
      <c r="X65" s="104">
        <f t="shared" si="6"/>
        <v>0</v>
      </c>
      <c r="Y65" s="104">
        <f t="shared" si="7"/>
        <v>0</v>
      </c>
      <c r="Z65" s="104">
        <f t="shared" si="8"/>
        <v>0</v>
      </c>
      <c r="AA65" s="104">
        <f t="shared" si="9"/>
        <v>0</v>
      </c>
      <c r="AB65" s="104">
        <f t="shared" si="10"/>
        <v>0</v>
      </c>
      <c r="AC65" s="104">
        <f t="shared" si="11"/>
        <v>0</v>
      </c>
      <c r="AD65" s="107">
        <f t="shared" si="12"/>
        <v>0</v>
      </c>
    </row>
    <row r="66" spans="1:30" ht="25.5" hidden="1" outlineLevel="1">
      <c r="A66" s="97" t="s">
        <v>262</v>
      </c>
      <c r="B66" s="91" t="s">
        <v>263</v>
      </c>
      <c r="C66" s="98" t="s">
        <v>128</v>
      </c>
      <c r="D66" s="99">
        <v>1120.8343278772688</v>
      </c>
      <c r="E66" s="100">
        <v>313763.84536639607</v>
      </c>
      <c r="F66" s="101">
        <v>1622.8564804635025</v>
      </c>
      <c r="G66" s="99">
        <v>1678.6367196397507</v>
      </c>
      <c r="H66" s="99">
        <v>1723.2609109807493</v>
      </c>
      <c r="I66" s="99">
        <v>1775.6458312506172</v>
      </c>
      <c r="J66" s="99">
        <v>1838.0088315718885</v>
      </c>
      <c r="K66" s="99">
        <v>1913.5008845923746</v>
      </c>
      <c r="L66" s="102">
        <f t="shared" si="1"/>
        <v>2006.9034271919713</v>
      </c>
      <c r="M66" s="103">
        <v>1120.8343278772688</v>
      </c>
      <c r="N66" s="104">
        <v>313763.84536639607</v>
      </c>
      <c r="O66" s="104">
        <v>1622.8564804635025</v>
      </c>
      <c r="P66" s="104">
        <v>1678.6367196397507</v>
      </c>
      <c r="Q66" s="104">
        <v>1723.2609109807493</v>
      </c>
      <c r="R66" s="104">
        <v>1775.6458312506172</v>
      </c>
      <c r="S66" s="104">
        <v>1838.0088315718885</v>
      </c>
      <c r="T66" s="104">
        <v>1913.5008845923746</v>
      </c>
      <c r="U66" s="105">
        <f t="shared" si="2"/>
        <v>2006.9034271919713</v>
      </c>
      <c r="V66" s="106">
        <f t="shared" si="4"/>
        <v>0</v>
      </c>
      <c r="W66" s="104">
        <f t="shared" si="5"/>
        <v>0</v>
      </c>
      <c r="X66" s="104">
        <f t="shared" si="6"/>
        <v>0</v>
      </c>
      <c r="Y66" s="104">
        <f t="shared" si="7"/>
        <v>0</v>
      </c>
      <c r="Z66" s="104">
        <f t="shared" si="8"/>
        <v>0</v>
      </c>
      <c r="AA66" s="104">
        <f t="shared" si="9"/>
        <v>0</v>
      </c>
      <c r="AB66" s="104">
        <f t="shared" si="10"/>
        <v>0</v>
      </c>
      <c r="AC66" s="104">
        <f t="shared" si="11"/>
        <v>0</v>
      </c>
      <c r="AD66" s="107">
        <f t="shared" si="12"/>
        <v>0</v>
      </c>
    </row>
    <row r="67" spans="1:30" ht="25.5" hidden="1" outlineLevel="1">
      <c r="A67" s="97" t="s">
        <v>264</v>
      </c>
      <c r="B67" s="91" t="s">
        <v>265</v>
      </c>
      <c r="C67" s="98" t="s">
        <v>147</v>
      </c>
      <c r="D67" s="99">
        <v>925.9137781146597</v>
      </c>
      <c r="E67" s="100">
        <v>310403.8475281673</v>
      </c>
      <c r="F67" s="101">
        <v>1422.5599341597274</v>
      </c>
      <c r="G67" s="99">
        <v>1477.7428403869571</v>
      </c>
      <c r="H67" s="99">
        <v>1521.889165368741</v>
      </c>
      <c r="I67" s="99">
        <v>1573.7131120864872</v>
      </c>
      <c r="J67" s="99">
        <v>1635.408286750471</v>
      </c>
      <c r="K67" s="99">
        <v>1710.0919192384508</v>
      </c>
      <c r="L67" s="102">
        <f t="shared" si="1"/>
        <v>1802.494243534204</v>
      </c>
      <c r="M67" s="103">
        <v>925.9137781146597</v>
      </c>
      <c r="N67" s="104">
        <v>310403.8475281673</v>
      </c>
      <c r="O67" s="104">
        <v>1422.5599341597274</v>
      </c>
      <c r="P67" s="104">
        <v>1477.7428403869571</v>
      </c>
      <c r="Q67" s="104">
        <v>1521.889165368741</v>
      </c>
      <c r="R67" s="104">
        <v>1573.7131120864872</v>
      </c>
      <c r="S67" s="104">
        <v>1635.408286750471</v>
      </c>
      <c r="T67" s="104">
        <v>1710.0919192384508</v>
      </c>
      <c r="U67" s="105">
        <f t="shared" si="2"/>
        <v>1802.494243534204</v>
      </c>
      <c r="V67" s="106">
        <f t="shared" si="4"/>
        <v>0</v>
      </c>
      <c r="W67" s="104">
        <f t="shared" si="5"/>
        <v>0</v>
      </c>
      <c r="X67" s="104">
        <f t="shared" si="6"/>
        <v>0</v>
      </c>
      <c r="Y67" s="104">
        <f t="shared" si="7"/>
        <v>0</v>
      </c>
      <c r="Z67" s="104">
        <f t="shared" si="8"/>
        <v>0</v>
      </c>
      <c r="AA67" s="104">
        <f t="shared" si="9"/>
        <v>0</v>
      </c>
      <c r="AB67" s="104">
        <f t="shared" si="10"/>
        <v>0</v>
      </c>
      <c r="AC67" s="104">
        <f t="shared" si="11"/>
        <v>0</v>
      </c>
      <c r="AD67" s="107">
        <f t="shared" si="12"/>
        <v>0</v>
      </c>
    </row>
    <row r="68" spans="1:30" ht="25.5" hidden="1" outlineLevel="1">
      <c r="A68" s="97" t="s">
        <v>266</v>
      </c>
      <c r="B68" s="91" t="s">
        <v>267</v>
      </c>
      <c r="C68" s="98" t="s">
        <v>268</v>
      </c>
      <c r="D68" s="99">
        <v>995.006536591454</v>
      </c>
      <c r="E68" s="100">
        <v>309963.67910792754</v>
      </c>
      <c r="F68" s="101">
        <v>1490.9484231641381</v>
      </c>
      <c r="G68" s="99">
        <v>1546.0530772277696</v>
      </c>
      <c r="H68" s="99">
        <v>1590.1368004786748</v>
      </c>
      <c r="I68" s="99">
        <v>1641.8872582079985</v>
      </c>
      <c r="J68" s="99">
        <v>1703.4949459810027</v>
      </c>
      <c r="K68" s="99">
        <v>1778.0726732851658</v>
      </c>
      <c r="L68" s="102">
        <f aca="true" t="shared" si="13" ref="L68:L114">D68+ROUND(12/4250,6)*E68</f>
        <v>1870.3439663922413</v>
      </c>
      <c r="M68" s="103">
        <v>995.006536591454</v>
      </c>
      <c r="N68" s="104">
        <v>309963.67910792754</v>
      </c>
      <c r="O68" s="104">
        <v>1490.9484231641381</v>
      </c>
      <c r="P68" s="104">
        <v>1546.0530772277696</v>
      </c>
      <c r="Q68" s="104">
        <v>1590.1368004786748</v>
      </c>
      <c r="R68" s="104">
        <v>1641.8872582079985</v>
      </c>
      <c r="S68" s="104">
        <v>1703.4949459810027</v>
      </c>
      <c r="T68" s="104">
        <v>1778.0726732851658</v>
      </c>
      <c r="U68" s="105">
        <f aca="true" t="shared" si="14" ref="U68:U93">M68+ROUND(12/4250,6)*N68</f>
        <v>1870.3439663922413</v>
      </c>
      <c r="V68" s="106">
        <f t="shared" si="4"/>
        <v>0</v>
      </c>
      <c r="W68" s="104">
        <f t="shared" si="5"/>
        <v>0</v>
      </c>
      <c r="X68" s="104">
        <f t="shared" si="6"/>
        <v>0</v>
      </c>
      <c r="Y68" s="104">
        <f t="shared" si="7"/>
        <v>0</v>
      </c>
      <c r="Z68" s="104">
        <f t="shared" si="8"/>
        <v>0</v>
      </c>
      <c r="AA68" s="104">
        <f t="shared" si="9"/>
        <v>0</v>
      </c>
      <c r="AB68" s="104">
        <f t="shared" si="10"/>
        <v>0</v>
      </c>
      <c r="AC68" s="104">
        <f t="shared" si="11"/>
        <v>0</v>
      </c>
      <c r="AD68" s="107">
        <f t="shared" si="12"/>
        <v>0</v>
      </c>
    </row>
    <row r="69" spans="1:30" ht="25.5" hidden="1" outlineLevel="1">
      <c r="A69" s="97" t="s">
        <v>269</v>
      </c>
      <c r="B69" s="91" t="s">
        <v>270</v>
      </c>
      <c r="C69" s="98" t="s">
        <v>223</v>
      </c>
      <c r="D69" s="99">
        <v>1029.6661421056428</v>
      </c>
      <c r="E69" s="100">
        <v>305666.98005661333</v>
      </c>
      <c r="F69" s="101">
        <v>1518.7333101962242</v>
      </c>
      <c r="G69" s="99">
        <v>1573.0741066507333</v>
      </c>
      <c r="H69" s="99">
        <v>1616.5467438143403</v>
      </c>
      <c r="I69" s="99">
        <v>1667.5798396150967</v>
      </c>
      <c r="J69" s="99">
        <v>1728.3335250921875</v>
      </c>
      <c r="K69" s="99">
        <v>1801.877460143403</v>
      </c>
      <c r="L69" s="102">
        <f t="shared" si="13"/>
        <v>1892.8696937855188</v>
      </c>
      <c r="M69" s="103">
        <v>1029.6661421056428</v>
      </c>
      <c r="N69" s="104">
        <v>305666.98005661333</v>
      </c>
      <c r="O69" s="104">
        <v>1518.7333101962242</v>
      </c>
      <c r="P69" s="104">
        <v>1573.0741066507333</v>
      </c>
      <c r="Q69" s="104">
        <v>1616.5467438143403</v>
      </c>
      <c r="R69" s="104">
        <v>1667.5798396150967</v>
      </c>
      <c r="S69" s="104">
        <v>1728.3335250921875</v>
      </c>
      <c r="T69" s="104">
        <v>1801.877460143403</v>
      </c>
      <c r="U69" s="105">
        <f t="shared" si="14"/>
        <v>1892.8696937855188</v>
      </c>
      <c r="V69" s="106">
        <f t="shared" si="4"/>
        <v>0</v>
      </c>
      <c r="W69" s="104">
        <f t="shared" si="5"/>
        <v>0</v>
      </c>
      <c r="X69" s="104">
        <f t="shared" si="6"/>
        <v>0</v>
      </c>
      <c r="Y69" s="104">
        <f t="shared" si="7"/>
        <v>0</v>
      </c>
      <c r="Z69" s="104">
        <f t="shared" si="8"/>
        <v>0</v>
      </c>
      <c r="AA69" s="104">
        <f t="shared" si="9"/>
        <v>0</v>
      </c>
      <c r="AB69" s="104">
        <f t="shared" si="10"/>
        <v>0</v>
      </c>
      <c r="AC69" s="104">
        <f t="shared" si="11"/>
        <v>0</v>
      </c>
      <c r="AD69" s="107">
        <f t="shared" si="12"/>
        <v>0</v>
      </c>
    </row>
    <row r="70" spans="1:30" ht="25.5" hidden="1" outlineLevel="1">
      <c r="A70" s="97" t="s">
        <v>269</v>
      </c>
      <c r="B70" s="91" t="s">
        <v>271</v>
      </c>
      <c r="C70" s="98" t="s">
        <v>182</v>
      </c>
      <c r="D70" s="99">
        <v>946.3525168681549</v>
      </c>
      <c r="E70" s="100">
        <v>303397.2700868816</v>
      </c>
      <c r="F70" s="101">
        <v>1431.7881490071657</v>
      </c>
      <c r="G70" s="99">
        <v>1485.7254414670556</v>
      </c>
      <c r="H70" s="99">
        <v>1528.8752754349675</v>
      </c>
      <c r="I70" s="99">
        <v>1579.5294283538208</v>
      </c>
      <c r="J70" s="99">
        <v>1639.8319913524558</v>
      </c>
      <c r="K70" s="99">
        <v>1712.8298307718558</v>
      </c>
      <c r="L70" s="102">
        <f t="shared" si="13"/>
        <v>1803.1464075935087</v>
      </c>
      <c r="M70" s="103">
        <v>946.3525168681549</v>
      </c>
      <c r="N70" s="104">
        <v>303397.2700868816</v>
      </c>
      <c r="O70" s="104">
        <v>1431.7881490071657</v>
      </c>
      <c r="P70" s="104">
        <v>1485.7254414670556</v>
      </c>
      <c r="Q70" s="104">
        <v>1528.8752754349675</v>
      </c>
      <c r="R70" s="104">
        <v>1579.5294283538208</v>
      </c>
      <c r="S70" s="104">
        <v>1639.8319913524558</v>
      </c>
      <c r="T70" s="104">
        <v>1712.8298307718558</v>
      </c>
      <c r="U70" s="105">
        <f t="shared" si="14"/>
        <v>1803.1464075935087</v>
      </c>
      <c r="V70" s="106">
        <f t="shared" si="4"/>
        <v>0</v>
      </c>
      <c r="W70" s="104">
        <f t="shared" si="5"/>
        <v>0</v>
      </c>
      <c r="X70" s="104">
        <f t="shared" si="6"/>
        <v>0</v>
      </c>
      <c r="Y70" s="104">
        <f t="shared" si="7"/>
        <v>0</v>
      </c>
      <c r="Z70" s="104">
        <f t="shared" si="8"/>
        <v>0</v>
      </c>
      <c r="AA70" s="104">
        <f t="shared" si="9"/>
        <v>0</v>
      </c>
      <c r="AB70" s="104">
        <f t="shared" si="10"/>
        <v>0</v>
      </c>
      <c r="AC70" s="104">
        <f t="shared" si="11"/>
        <v>0</v>
      </c>
      <c r="AD70" s="107">
        <f t="shared" si="12"/>
        <v>0</v>
      </c>
    </row>
    <row r="71" spans="1:30" ht="25.5" hidden="1" outlineLevel="1">
      <c r="A71" s="97" t="s">
        <v>269</v>
      </c>
      <c r="B71" s="91" t="s">
        <v>272</v>
      </c>
      <c r="C71" s="98" t="s">
        <v>108</v>
      </c>
      <c r="D71" s="99">
        <v>1041.9803356310651</v>
      </c>
      <c r="E71" s="100">
        <v>303397.2700868816</v>
      </c>
      <c r="F71" s="101">
        <v>1527.4159677700757</v>
      </c>
      <c r="G71" s="99">
        <v>1581.3532602299656</v>
      </c>
      <c r="H71" s="99">
        <v>1624.5030941978778</v>
      </c>
      <c r="I71" s="99">
        <v>1675.1572471167308</v>
      </c>
      <c r="J71" s="99">
        <v>1735.4598101153658</v>
      </c>
      <c r="K71" s="99">
        <v>1808.457649534766</v>
      </c>
      <c r="L71" s="102">
        <f t="shared" si="13"/>
        <v>1898.7742263564187</v>
      </c>
      <c r="M71" s="103">
        <v>1041.9803356310651</v>
      </c>
      <c r="N71" s="104">
        <v>303397.2700868816</v>
      </c>
      <c r="O71" s="104">
        <v>1527.4159677700757</v>
      </c>
      <c r="P71" s="104">
        <v>1581.3532602299656</v>
      </c>
      <c r="Q71" s="104">
        <v>1624.5030941978778</v>
      </c>
      <c r="R71" s="104">
        <v>1675.1572471167308</v>
      </c>
      <c r="S71" s="104">
        <v>1735.4598101153658</v>
      </c>
      <c r="T71" s="104">
        <v>1808.457649534766</v>
      </c>
      <c r="U71" s="105">
        <f t="shared" si="14"/>
        <v>1898.7742263564187</v>
      </c>
      <c r="V71" s="106">
        <f t="shared" si="4"/>
        <v>0</v>
      </c>
      <c r="W71" s="104">
        <f t="shared" si="5"/>
        <v>0</v>
      </c>
      <c r="X71" s="104">
        <f t="shared" si="6"/>
        <v>0</v>
      </c>
      <c r="Y71" s="104">
        <f t="shared" si="7"/>
        <v>0</v>
      </c>
      <c r="Z71" s="104">
        <f t="shared" si="8"/>
        <v>0</v>
      </c>
      <c r="AA71" s="104">
        <f t="shared" si="9"/>
        <v>0</v>
      </c>
      <c r="AB71" s="104">
        <f t="shared" si="10"/>
        <v>0</v>
      </c>
      <c r="AC71" s="104">
        <f t="shared" si="11"/>
        <v>0</v>
      </c>
      <c r="AD71" s="107">
        <f t="shared" si="12"/>
        <v>0</v>
      </c>
    </row>
    <row r="72" spans="1:30" ht="25.5" hidden="1" outlineLevel="1">
      <c r="A72" s="97" t="s">
        <v>269</v>
      </c>
      <c r="B72" s="91" t="s">
        <v>273</v>
      </c>
      <c r="C72" s="98" t="s">
        <v>111</v>
      </c>
      <c r="D72" s="99">
        <v>1006.0051992010244</v>
      </c>
      <c r="E72" s="100">
        <v>339165.72175155126</v>
      </c>
      <c r="F72" s="101">
        <v>1548.6703540035064</v>
      </c>
      <c r="G72" s="99">
        <v>1608.9664823148933</v>
      </c>
      <c r="H72" s="99">
        <v>1657.203384964003</v>
      </c>
      <c r="I72" s="99">
        <v>1713.8293141607835</v>
      </c>
      <c r="J72" s="99">
        <v>1781.2411346331417</v>
      </c>
      <c r="K72" s="99">
        <v>1862.8449173102065</v>
      </c>
      <c r="L72" s="102">
        <f t="shared" si="13"/>
        <v>1963.8091974274053</v>
      </c>
      <c r="M72" s="103">
        <v>1006.0051992010244</v>
      </c>
      <c r="N72" s="104">
        <v>339165.72175155126</v>
      </c>
      <c r="O72" s="104">
        <v>1548.6703540035064</v>
      </c>
      <c r="P72" s="104">
        <v>1608.9664823148933</v>
      </c>
      <c r="Q72" s="104">
        <v>1657.203384964003</v>
      </c>
      <c r="R72" s="104">
        <v>1713.8293141607835</v>
      </c>
      <c r="S72" s="104">
        <v>1781.2411346331417</v>
      </c>
      <c r="T72" s="104">
        <v>1862.8449173102065</v>
      </c>
      <c r="U72" s="105">
        <f t="shared" si="14"/>
        <v>1963.8091974274053</v>
      </c>
      <c r="V72" s="106">
        <f t="shared" si="4"/>
        <v>0</v>
      </c>
      <c r="W72" s="104">
        <f t="shared" si="5"/>
        <v>0</v>
      </c>
      <c r="X72" s="104">
        <f t="shared" si="6"/>
        <v>0</v>
      </c>
      <c r="Y72" s="104">
        <f t="shared" si="7"/>
        <v>0</v>
      </c>
      <c r="Z72" s="104">
        <f t="shared" si="8"/>
        <v>0</v>
      </c>
      <c r="AA72" s="104">
        <f t="shared" si="9"/>
        <v>0</v>
      </c>
      <c r="AB72" s="104">
        <f t="shared" si="10"/>
        <v>0</v>
      </c>
      <c r="AC72" s="104">
        <f t="shared" si="11"/>
        <v>0</v>
      </c>
      <c r="AD72" s="107">
        <f t="shared" si="12"/>
        <v>0</v>
      </c>
    </row>
    <row r="73" spans="1:30" ht="25.5" hidden="1" outlineLevel="1">
      <c r="A73" s="97" t="s">
        <v>269</v>
      </c>
      <c r="B73" s="91" t="s">
        <v>274</v>
      </c>
      <c r="C73" s="98" t="s">
        <v>230</v>
      </c>
      <c r="D73" s="99">
        <v>1044.5826529627427</v>
      </c>
      <c r="E73" s="100">
        <v>311915.5965140305</v>
      </c>
      <c r="F73" s="101">
        <v>1543.6476073851916</v>
      </c>
      <c r="G73" s="99">
        <v>1599.0992689876857</v>
      </c>
      <c r="H73" s="99">
        <v>1643.4605982696812</v>
      </c>
      <c r="I73" s="99">
        <v>1695.5369413398498</v>
      </c>
      <c r="J73" s="99">
        <v>1757.5325878519552</v>
      </c>
      <c r="K73" s="99">
        <v>1832.5799494192408</v>
      </c>
      <c r="L73" s="102">
        <f t="shared" si="13"/>
        <v>1925.432297518365</v>
      </c>
      <c r="M73" s="103">
        <v>1044.5826529627427</v>
      </c>
      <c r="N73" s="104">
        <v>311915.5965140305</v>
      </c>
      <c r="O73" s="104">
        <v>1543.6476073851916</v>
      </c>
      <c r="P73" s="104">
        <v>1599.0992689876857</v>
      </c>
      <c r="Q73" s="104">
        <v>1643.4605982696812</v>
      </c>
      <c r="R73" s="104">
        <v>1695.5369413398498</v>
      </c>
      <c r="S73" s="104">
        <v>1757.5325878519552</v>
      </c>
      <c r="T73" s="104">
        <v>1832.5799494192408</v>
      </c>
      <c r="U73" s="105">
        <f t="shared" si="14"/>
        <v>1925.432297518365</v>
      </c>
      <c r="V73" s="106">
        <f t="shared" si="4"/>
        <v>0</v>
      </c>
      <c r="W73" s="104">
        <f t="shared" si="5"/>
        <v>0</v>
      </c>
      <c r="X73" s="104">
        <f t="shared" si="6"/>
        <v>0</v>
      </c>
      <c r="Y73" s="104">
        <f t="shared" si="7"/>
        <v>0</v>
      </c>
      <c r="Z73" s="104">
        <f t="shared" si="8"/>
        <v>0</v>
      </c>
      <c r="AA73" s="104">
        <f t="shared" si="9"/>
        <v>0</v>
      </c>
      <c r="AB73" s="104">
        <f t="shared" si="10"/>
        <v>0</v>
      </c>
      <c r="AC73" s="104">
        <f t="shared" si="11"/>
        <v>0</v>
      </c>
      <c r="AD73" s="107">
        <f t="shared" si="12"/>
        <v>0</v>
      </c>
    </row>
    <row r="74" spans="1:30" ht="25.5" hidden="1" outlineLevel="1">
      <c r="A74" s="97" t="s">
        <v>269</v>
      </c>
      <c r="B74" s="91" t="s">
        <v>275</v>
      </c>
      <c r="C74" s="98" t="s">
        <v>252</v>
      </c>
      <c r="D74" s="99">
        <v>1001.6768433309484</v>
      </c>
      <c r="E74" s="100">
        <v>310403.8475281673</v>
      </c>
      <c r="F74" s="101">
        <v>1498.322999376016</v>
      </c>
      <c r="G74" s="99">
        <v>1553.5059056032458</v>
      </c>
      <c r="H74" s="99">
        <v>1597.6522305850297</v>
      </c>
      <c r="I74" s="99">
        <v>1649.4761773027758</v>
      </c>
      <c r="J74" s="99">
        <v>1711.1713519667594</v>
      </c>
      <c r="K74" s="99">
        <v>1785.8549844547395</v>
      </c>
      <c r="L74" s="102">
        <f t="shared" si="13"/>
        <v>1878.257308750493</v>
      </c>
      <c r="M74" s="103">
        <v>1001.6768433309484</v>
      </c>
      <c r="N74" s="104">
        <v>310403.8475281673</v>
      </c>
      <c r="O74" s="104">
        <v>1498.322999376016</v>
      </c>
      <c r="P74" s="104">
        <v>1553.5059056032458</v>
      </c>
      <c r="Q74" s="104">
        <v>1597.6522305850297</v>
      </c>
      <c r="R74" s="104">
        <v>1649.4761773027758</v>
      </c>
      <c r="S74" s="104">
        <v>1711.1713519667594</v>
      </c>
      <c r="T74" s="104">
        <v>1785.8549844547395</v>
      </c>
      <c r="U74" s="105">
        <f t="shared" si="14"/>
        <v>1878.257308750493</v>
      </c>
      <c r="V74" s="106">
        <f t="shared" si="4"/>
        <v>0</v>
      </c>
      <c r="W74" s="104">
        <f t="shared" si="5"/>
        <v>0</v>
      </c>
      <c r="X74" s="104">
        <f t="shared" si="6"/>
        <v>0</v>
      </c>
      <c r="Y74" s="104">
        <f t="shared" si="7"/>
        <v>0</v>
      </c>
      <c r="Z74" s="104">
        <f t="shared" si="8"/>
        <v>0</v>
      </c>
      <c r="AA74" s="104">
        <f t="shared" si="9"/>
        <v>0</v>
      </c>
      <c r="AB74" s="104">
        <f t="shared" si="10"/>
        <v>0</v>
      </c>
      <c r="AC74" s="104">
        <f t="shared" si="11"/>
        <v>0</v>
      </c>
      <c r="AD74" s="107">
        <f t="shared" si="12"/>
        <v>0</v>
      </c>
    </row>
    <row r="75" spans="1:30" ht="25.5" hidden="1" outlineLevel="1">
      <c r="A75" s="97" t="s">
        <v>269</v>
      </c>
      <c r="B75" s="91" t="s">
        <v>276</v>
      </c>
      <c r="C75" s="98" t="s">
        <v>277</v>
      </c>
      <c r="D75" s="99">
        <v>958.4060560542149</v>
      </c>
      <c r="E75" s="100">
        <v>310459.6902953234</v>
      </c>
      <c r="F75" s="101">
        <v>1455.1415605267323</v>
      </c>
      <c r="G75" s="99">
        <v>1510.334394357012</v>
      </c>
      <c r="H75" s="99">
        <v>1554.488661421236</v>
      </c>
      <c r="I75" s="99">
        <v>1606.3219314531505</v>
      </c>
      <c r="J75" s="99">
        <v>1668.0282053006683</v>
      </c>
      <c r="K75" s="99">
        <v>1742.7252736424002</v>
      </c>
      <c r="L75" s="102">
        <f t="shared" si="13"/>
        <v>1835.144221448208</v>
      </c>
      <c r="M75" s="103">
        <v>958.4060560542149</v>
      </c>
      <c r="N75" s="104">
        <v>310459.6902953234</v>
      </c>
      <c r="O75" s="104">
        <v>1455.1415605267323</v>
      </c>
      <c r="P75" s="104">
        <v>1510.334394357012</v>
      </c>
      <c r="Q75" s="104">
        <v>1554.488661421236</v>
      </c>
      <c r="R75" s="104">
        <v>1606.3219314531505</v>
      </c>
      <c r="S75" s="104">
        <v>1668.0282053006683</v>
      </c>
      <c r="T75" s="104">
        <v>1742.7252736424002</v>
      </c>
      <c r="U75" s="105">
        <f t="shared" si="14"/>
        <v>1835.144221448208</v>
      </c>
      <c r="V75" s="106">
        <f t="shared" si="4"/>
        <v>0</v>
      </c>
      <c r="W75" s="104">
        <f t="shared" si="5"/>
        <v>0</v>
      </c>
      <c r="X75" s="104">
        <f t="shared" si="6"/>
        <v>0</v>
      </c>
      <c r="Y75" s="104">
        <f t="shared" si="7"/>
        <v>0</v>
      </c>
      <c r="Z75" s="104">
        <f t="shared" si="8"/>
        <v>0</v>
      </c>
      <c r="AA75" s="104">
        <f t="shared" si="9"/>
        <v>0</v>
      </c>
      <c r="AB75" s="104">
        <f t="shared" si="10"/>
        <v>0</v>
      </c>
      <c r="AC75" s="104">
        <f t="shared" si="11"/>
        <v>0</v>
      </c>
      <c r="AD75" s="107">
        <f t="shared" si="12"/>
        <v>0</v>
      </c>
    </row>
    <row r="76" spans="1:30" ht="25.5" hidden="1" outlineLevel="1">
      <c r="A76" s="97" t="s">
        <v>269</v>
      </c>
      <c r="B76" s="91" t="s">
        <v>278</v>
      </c>
      <c r="C76" s="98" t="s">
        <v>134</v>
      </c>
      <c r="D76" s="99">
        <v>968.4777715157863</v>
      </c>
      <c r="E76" s="100">
        <v>310403.8475281673</v>
      </c>
      <c r="F76" s="101">
        <v>1465.123927560854</v>
      </c>
      <c r="G76" s="99">
        <v>1520.3068337880838</v>
      </c>
      <c r="H76" s="99">
        <v>1564.4531587698675</v>
      </c>
      <c r="I76" s="99">
        <v>1616.2771054876137</v>
      </c>
      <c r="J76" s="99">
        <v>1677.9722801515975</v>
      </c>
      <c r="K76" s="99">
        <v>1752.6559126395775</v>
      </c>
      <c r="L76" s="102">
        <f t="shared" si="13"/>
        <v>1845.0582369353308</v>
      </c>
      <c r="M76" s="103">
        <v>968.4777715157863</v>
      </c>
      <c r="N76" s="104">
        <v>310403.8475281673</v>
      </c>
      <c r="O76" s="104">
        <v>1465.123927560854</v>
      </c>
      <c r="P76" s="104">
        <v>1520.3068337880838</v>
      </c>
      <c r="Q76" s="104">
        <v>1564.4531587698675</v>
      </c>
      <c r="R76" s="104">
        <v>1616.2771054876137</v>
      </c>
      <c r="S76" s="104">
        <v>1677.9722801515975</v>
      </c>
      <c r="T76" s="104">
        <v>1752.6559126395775</v>
      </c>
      <c r="U76" s="105">
        <f t="shared" si="14"/>
        <v>1845.0582369353308</v>
      </c>
      <c r="V76" s="106">
        <f t="shared" si="4"/>
        <v>0</v>
      </c>
      <c r="W76" s="104">
        <f t="shared" si="5"/>
        <v>0</v>
      </c>
      <c r="X76" s="104">
        <f t="shared" si="6"/>
        <v>0</v>
      </c>
      <c r="Y76" s="104">
        <f t="shared" si="7"/>
        <v>0</v>
      </c>
      <c r="Z76" s="104">
        <f t="shared" si="8"/>
        <v>0</v>
      </c>
      <c r="AA76" s="104">
        <f t="shared" si="9"/>
        <v>0</v>
      </c>
      <c r="AB76" s="104">
        <f t="shared" si="10"/>
        <v>0</v>
      </c>
      <c r="AC76" s="104">
        <f t="shared" si="11"/>
        <v>0</v>
      </c>
      <c r="AD76" s="107">
        <f t="shared" si="12"/>
        <v>0</v>
      </c>
    </row>
    <row r="77" spans="1:30" ht="25.5" hidden="1" outlineLevel="1">
      <c r="A77" s="97" t="s">
        <v>269</v>
      </c>
      <c r="B77" s="91" t="s">
        <v>279</v>
      </c>
      <c r="C77" s="98" t="s">
        <v>280</v>
      </c>
      <c r="D77" s="99">
        <v>1061.0407620968272</v>
      </c>
      <c r="E77" s="100">
        <v>311915.5965140305</v>
      </c>
      <c r="F77" s="101">
        <v>1560.105716519276</v>
      </c>
      <c r="G77" s="99">
        <v>1615.5573781217702</v>
      </c>
      <c r="H77" s="99">
        <v>1659.918707403766</v>
      </c>
      <c r="I77" s="99">
        <v>1711.9950504739343</v>
      </c>
      <c r="J77" s="99">
        <v>1773.9906969860397</v>
      </c>
      <c r="K77" s="99">
        <v>1849.0380585533253</v>
      </c>
      <c r="L77" s="102">
        <f t="shared" si="13"/>
        <v>1941.8904066524492</v>
      </c>
      <c r="M77" s="103">
        <v>1061.0407620968272</v>
      </c>
      <c r="N77" s="104">
        <v>311915.5965140305</v>
      </c>
      <c r="O77" s="104">
        <v>1560.105716519276</v>
      </c>
      <c r="P77" s="104">
        <v>1615.5573781217702</v>
      </c>
      <c r="Q77" s="104">
        <v>1659.918707403766</v>
      </c>
      <c r="R77" s="104">
        <v>1711.9950504739343</v>
      </c>
      <c r="S77" s="104">
        <v>1773.9906969860397</v>
      </c>
      <c r="T77" s="104">
        <v>1849.0380585533253</v>
      </c>
      <c r="U77" s="105">
        <f t="shared" si="14"/>
        <v>1941.8904066524492</v>
      </c>
      <c r="V77" s="106">
        <f t="shared" si="4"/>
        <v>0</v>
      </c>
      <c r="W77" s="104">
        <f t="shared" si="5"/>
        <v>0</v>
      </c>
      <c r="X77" s="104">
        <f t="shared" si="6"/>
        <v>0</v>
      </c>
      <c r="Y77" s="104">
        <f t="shared" si="7"/>
        <v>0</v>
      </c>
      <c r="Z77" s="104">
        <f t="shared" si="8"/>
        <v>0</v>
      </c>
      <c r="AA77" s="104">
        <f t="shared" si="9"/>
        <v>0</v>
      </c>
      <c r="AB77" s="104">
        <f t="shared" si="10"/>
        <v>0</v>
      </c>
      <c r="AC77" s="104">
        <f t="shared" si="11"/>
        <v>0</v>
      </c>
      <c r="AD77" s="107">
        <f t="shared" si="12"/>
        <v>0</v>
      </c>
    </row>
    <row r="78" spans="1:30" ht="25.5" hidden="1" outlineLevel="1">
      <c r="A78" s="97" t="s">
        <v>269</v>
      </c>
      <c r="B78" s="91" t="s">
        <v>281</v>
      </c>
      <c r="C78" s="98" t="s">
        <v>190</v>
      </c>
      <c r="D78" s="99">
        <v>1012.1913974932169</v>
      </c>
      <c r="E78" s="100">
        <v>311915.5965140305</v>
      </c>
      <c r="F78" s="101">
        <v>1511.2563519156656</v>
      </c>
      <c r="G78" s="99">
        <v>1566.70801351816</v>
      </c>
      <c r="H78" s="99">
        <v>1611.0693428001555</v>
      </c>
      <c r="I78" s="99">
        <v>1663.1456858703239</v>
      </c>
      <c r="J78" s="99">
        <v>1725.1413323824295</v>
      </c>
      <c r="K78" s="99">
        <v>1800.188693949715</v>
      </c>
      <c r="L78" s="102">
        <f t="shared" si="13"/>
        <v>1893.041042048839</v>
      </c>
      <c r="M78" s="103">
        <v>1012.1913974932169</v>
      </c>
      <c r="N78" s="104">
        <v>311915.5965140305</v>
      </c>
      <c r="O78" s="104">
        <v>1511.2563519156656</v>
      </c>
      <c r="P78" s="104">
        <v>1566.70801351816</v>
      </c>
      <c r="Q78" s="104">
        <v>1611.0693428001555</v>
      </c>
      <c r="R78" s="104">
        <v>1663.1456858703239</v>
      </c>
      <c r="S78" s="104">
        <v>1725.1413323824295</v>
      </c>
      <c r="T78" s="104">
        <v>1800.188693949715</v>
      </c>
      <c r="U78" s="105">
        <f t="shared" si="14"/>
        <v>1893.041042048839</v>
      </c>
      <c r="V78" s="106">
        <f t="shared" si="4"/>
        <v>0</v>
      </c>
      <c r="W78" s="104">
        <f t="shared" si="5"/>
        <v>0</v>
      </c>
      <c r="X78" s="104">
        <f t="shared" si="6"/>
        <v>0</v>
      </c>
      <c r="Y78" s="104">
        <f t="shared" si="7"/>
        <v>0</v>
      </c>
      <c r="Z78" s="104">
        <f t="shared" si="8"/>
        <v>0</v>
      </c>
      <c r="AA78" s="104">
        <f t="shared" si="9"/>
        <v>0</v>
      </c>
      <c r="AB78" s="104">
        <f t="shared" si="10"/>
        <v>0</v>
      </c>
      <c r="AC78" s="104">
        <f t="shared" si="11"/>
        <v>0</v>
      </c>
      <c r="AD78" s="107">
        <f t="shared" si="12"/>
        <v>0</v>
      </c>
    </row>
    <row r="79" spans="1:30" ht="25.5" hidden="1" outlineLevel="1">
      <c r="A79" s="97" t="s">
        <v>269</v>
      </c>
      <c r="B79" s="91" t="s">
        <v>282</v>
      </c>
      <c r="C79" s="98" t="s">
        <v>165</v>
      </c>
      <c r="D79" s="99">
        <v>545.9367470713538</v>
      </c>
      <c r="E79" s="100">
        <v>224697.85006206066</v>
      </c>
      <c r="F79" s="101">
        <v>905.4533071706509</v>
      </c>
      <c r="G79" s="99">
        <v>945.3995916261283</v>
      </c>
      <c r="H79" s="99">
        <v>977.3566191905102</v>
      </c>
      <c r="I79" s="99">
        <v>1014.8713906791324</v>
      </c>
      <c r="J79" s="99">
        <v>1059.5318329274926</v>
      </c>
      <c r="K79" s="99">
        <v>1113.594473543928</v>
      </c>
      <c r="L79" s="102">
        <f t="shared" si="13"/>
        <v>1180.483475646613</v>
      </c>
      <c r="M79" s="103">
        <v>545.9367470713538</v>
      </c>
      <c r="N79" s="104">
        <v>224697.85006206066</v>
      </c>
      <c r="O79" s="104">
        <v>905.4533071706509</v>
      </c>
      <c r="P79" s="104">
        <v>945.3995916261283</v>
      </c>
      <c r="Q79" s="104">
        <v>977.3566191905102</v>
      </c>
      <c r="R79" s="104">
        <v>1014.8713906791324</v>
      </c>
      <c r="S79" s="104">
        <v>1059.5318329274926</v>
      </c>
      <c r="T79" s="104">
        <v>1113.594473543928</v>
      </c>
      <c r="U79" s="105">
        <f t="shared" si="14"/>
        <v>1180.483475646613</v>
      </c>
      <c r="V79" s="106">
        <f t="shared" si="4"/>
        <v>0</v>
      </c>
      <c r="W79" s="104">
        <f t="shared" si="5"/>
        <v>0</v>
      </c>
      <c r="X79" s="104">
        <f t="shared" si="6"/>
        <v>0</v>
      </c>
      <c r="Y79" s="104">
        <f t="shared" si="7"/>
        <v>0</v>
      </c>
      <c r="Z79" s="104">
        <f t="shared" si="8"/>
        <v>0</v>
      </c>
      <c r="AA79" s="104">
        <f t="shared" si="9"/>
        <v>0</v>
      </c>
      <c r="AB79" s="104">
        <f t="shared" si="10"/>
        <v>0</v>
      </c>
      <c r="AC79" s="104">
        <f t="shared" si="11"/>
        <v>0</v>
      </c>
      <c r="AD79" s="107">
        <f t="shared" si="12"/>
        <v>0</v>
      </c>
    </row>
    <row r="80" spans="1:30" ht="25.5" hidden="1" outlineLevel="1">
      <c r="A80" s="97" t="s">
        <v>269</v>
      </c>
      <c r="B80" s="91" t="s">
        <v>283</v>
      </c>
      <c r="C80" s="98" t="s">
        <v>185</v>
      </c>
      <c r="D80" s="99">
        <v>772.4417594149393</v>
      </c>
      <c r="E80" s="100">
        <v>308475.4376579364</v>
      </c>
      <c r="F80" s="101">
        <v>1266.0024596676376</v>
      </c>
      <c r="G80" s="99">
        <v>1320.842537473493</v>
      </c>
      <c r="H80" s="99">
        <v>1364.7145997181774</v>
      </c>
      <c r="I80" s="99">
        <v>1416.216585831502</v>
      </c>
      <c r="J80" s="99">
        <v>1477.5284740616512</v>
      </c>
      <c r="K80" s="99">
        <v>1551.7481282349893</v>
      </c>
      <c r="L80" s="102">
        <f t="shared" si="13"/>
        <v>1643.5763953609517</v>
      </c>
      <c r="M80" s="103">
        <v>772.4417594149393</v>
      </c>
      <c r="N80" s="104">
        <v>308475.4376579364</v>
      </c>
      <c r="O80" s="104">
        <v>1266.0024596676376</v>
      </c>
      <c r="P80" s="104">
        <v>1320.842537473493</v>
      </c>
      <c r="Q80" s="104">
        <v>1364.7145997181774</v>
      </c>
      <c r="R80" s="104">
        <v>1416.216585831502</v>
      </c>
      <c r="S80" s="104">
        <v>1477.5284740616512</v>
      </c>
      <c r="T80" s="104">
        <v>1551.7481282349893</v>
      </c>
      <c r="U80" s="105">
        <f t="shared" si="14"/>
        <v>1643.5763953609517</v>
      </c>
      <c r="V80" s="106">
        <f t="shared" si="4"/>
        <v>0</v>
      </c>
      <c r="W80" s="104">
        <f t="shared" si="5"/>
        <v>0</v>
      </c>
      <c r="X80" s="104">
        <f t="shared" si="6"/>
        <v>0</v>
      </c>
      <c r="Y80" s="104">
        <f t="shared" si="7"/>
        <v>0</v>
      </c>
      <c r="Z80" s="104">
        <f t="shared" si="8"/>
        <v>0</v>
      </c>
      <c r="AA80" s="104">
        <f t="shared" si="9"/>
        <v>0</v>
      </c>
      <c r="AB80" s="104">
        <f t="shared" si="10"/>
        <v>0</v>
      </c>
      <c r="AC80" s="104">
        <f t="shared" si="11"/>
        <v>0</v>
      </c>
      <c r="AD80" s="107">
        <f t="shared" si="12"/>
        <v>0</v>
      </c>
    </row>
    <row r="81" spans="1:30" ht="25.5" hidden="1" outlineLevel="1">
      <c r="A81" s="97" t="s">
        <v>269</v>
      </c>
      <c r="B81" s="91" t="s">
        <v>284</v>
      </c>
      <c r="C81" s="98" t="s">
        <v>210</v>
      </c>
      <c r="D81" s="99">
        <v>1010.007421293422</v>
      </c>
      <c r="E81" s="100">
        <v>382859.1759344751</v>
      </c>
      <c r="F81" s="101">
        <v>1622.5821027885822</v>
      </c>
      <c r="G81" s="99">
        <v>1690.6459562880445</v>
      </c>
      <c r="H81" s="99">
        <v>1745.0970390876141</v>
      </c>
      <c r="I81" s="99">
        <v>1809.0178754175438</v>
      </c>
      <c r="J81" s="99">
        <v>1885.114109143651</v>
      </c>
      <c r="K81" s="99">
        <v>1977.2306026015697</v>
      </c>
      <c r="L81" s="102">
        <f t="shared" si="13"/>
        <v>2091.20173413238</v>
      </c>
      <c r="M81" s="103">
        <v>1010.007421293422</v>
      </c>
      <c r="N81" s="104">
        <v>382859.1759344751</v>
      </c>
      <c r="O81" s="104">
        <v>1622.5821027885822</v>
      </c>
      <c r="P81" s="104">
        <v>1690.6459562880445</v>
      </c>
      <c r="Q81" s="104">
        <v>1745.0970390876141</v>
      </c>
      <c r="R81" s="104">
        <v>1809.0178754175438</v>
      </c>
      <c r="S81" s="104">
        <v>1885.114109143651</v>
      </c>
      <c r="T81" s="104">
        <v>1977.2306026015697</v>
      </c>
      <c r="U81" s="105">
        <f t="shared" si="14"/>
        <v>2091.20173413238</v>
      </c>
      <c r="V81" s="106">
        <f t="shared" si="4"/>
        <v>0</v>
      </c>
      <c r="W81" s="104">
        <f t="shared" si="5"/>
        <v>0</v>
      </c>
      <c r="X81" s="104">
        <f t="shared" si="6"/>
        <v>0</v>
      </c>
      <c r="Y81" s="104">
        <f t="shared" si="7"/>
        <v>0</v>
      </c>
      <c r="Z81" s="104">
        <f t="shared" si="8"/>
        <v>0</v>
      </c>
      <c r="AA81" s="104">
        <f t="shared" si="9"/>
        <v>0</v>
      </c>
      <c r="AB81" s="104">
        <f t="shared" si="10"/>
        <v>0</v>
      </c>
      <c r="AC81" s="104">
        <f t="shared" si="11"/>
        <v>0</v>
      </c>
      <c r="AD81" s="107">
        <f t="shared" si="12"/>
        <v>0</v>
      </c>
    </row>
    <row r="82" spans="1:30" ht="25.5" hidden="1" outlineLevel="1">
      <c r="A82" s="97" t="s">
        <v>269</v>
      </c>
      <c r="B82" s="91" t="s">
        <v>285</v>
      </c>
      <c r="C82" s="98" t="s">
        <v>152</v>
      </c>
      <c r="D82" s="99">
        <v>903.2530044806797</v>
      </c>
      <c r="E82" s="100">
        <v>382859.1759344751</v>
      </c>
      <c r="F82" s="101">
        <v>1515.82768597584</v>
      </c>
      <c r="G82" s="99">
        <v>1583.8915394753021</v>
      </c>
      <c r="H82" s="99">
        <v>1638.342622274872</v>
      </c>
      <c r="I82" s="99">
        <v>1702.2634586048016</v>
      </c>
      <c r="J82" s="99">
        <v>1778.3596923309087</v>
      </c>
      <c r="K82" s="99">
        <v>1870.4761857888273</v>
      </c>
      <c r="L82" s="102">
        <f t="shared" si="13"/>
        <v>1984.4473173196375</v>
      </c>
      <c r="M82" s="103">
        <v>903.2530044806797</v>
      </c>
      <c r="N82" s="104">
        <v>382859.1759344751</v>
      </c>
      <c r="O82" s="104">
        <v>1515.82768597584</v>
      </c>
      <c r="P82" s="104">
        <v>1583.8915394753021</v>
      </c>
      <c r="Q82" s="104">
        <v>1638.342622274872</v>
      </c>
      <c r="R82" s="104">
        <v>1702.2634586048016</v>
      </c>
      <c r="S82" s="104">
        <v>1778.3596923309087</v>
      </c>
      <c r="T82" s="104">
        <v>1870.4761857888273</v>
      </c>
      <c r="U82" s="105">
        <f t="shared" si="14"/>
        <v>1984.4473173196375</v>
      </c>
      <c r="V82" s="106">
        <f t="shared" si="4"/>
        <v>0</v>
      </c>
      <c r="W82" s="104">
        <f t="shared" si="5"/>
        <v>0</v>
      </c>
      <c r="X82" s="104">
        <f t="shared" si="6"/>
        <v>0</v>
      </c>
      <c r="Y82" s="104">
        <f t="shared" si="7"/>
        <v>0</v>
      </c>
      <c r="Z82" s="104">
        <f t="shared" si="8"/>
        <v>0</v>
      </c>
      <c r="AA82" s="104">
        <f t="shared" si="9"/>
        <v>0</v>
      </c>
      <c r="AB82" s="104">
        <f t="shared" si="10"/>
        <v>0</v>
      </c>
      <c r="AC82" s="104">
        <f t="shared" si="11"/>
        <v>0</v>
      </c>
      <c r="AD82" s="107">
        <f t="shared" si="12"/>
        <v>0</v>
      </c>
    </row>
    <row r="83" spans="1:30" ht="25.5" hidden="1" outlineLevel="1">
      <c r="A83" s="97" t="s">
        <v>269</v>
      </c>
      <c r="B83" s="91" t="s">
        <v>286</v>
      </c>
      <c r="C83" s="98" t="s">
        <v>160</v>
      </c>
      <c r="D83" s="99">
        <v>556.5136152507512</v>
      </c>
      <c r="E83" s="100">
        <v>216656.72673600193</v>
      </c>
      <c r="F83" s="101">
        <v>903.1643780283542</v>
      </c>
      <c r="G83" s="99">
        <v>941.6811294480879</v>
      </c>
      <c r="H83" s="99">
        <v>972.494530583875</v>
      </c>
      <c r="I83" s="99">
        <v>1008.666784091103</v>
      </c>
      <c r="J83" s="99">
        <v>1051.728990647327</v>
      </c>
      <c r="K83" s="99">
        <v>1103.8569248995982</v>
      </c>
      <c r="L83" s="102">
        <f t="shared" si="13"/>
        <v>1168.3522115532205</v>
      </c>
      <c r="M83" s="103">
        <v>556.5136152507512</v>
      </c>
      <c r="N83" s="104">
        <v>216656.72673600193</v>
      </c>
      <c r="O83" s="104">
        <v>903.1643780283542</v>
      </c>
      <c r="P83" s="104">
        <v>941.6811294480879</v>
      </c>
      <c r="Q83" s="104">
        <v>972.494530583875</v>
      </c>
      <c r="R83" s="104">
        <v>1008.666784091103</v>
      </c>
      <c r="S83" s="104">
        <v>1051.728990647327</v>
      </c>
      <c r="T83" s="104">
        <v>1103.8569248995982</v>
      </c>
      <c r="U83" s="105">
        <f t="shared" si="14"/>
        <v>1168.3522115532205</v>
      </c>
      <c r="V83" s="106">
        <f aca="true" t="shared" si="15" ref="V83:V93">D83-M83</f>
        <v>0</v>
      </c>
      <c r="W83" s="104">
        <f t="shared" si="5"/>
        <v>0</v>
      </c>
      <c r="X83" s="104">
        <f t="shared" si="6"/>
        <v>0</v>
      </c>
      <c r="Y83" s="104">
        <f t="shared" si="7"/>
        <v>0</v>
      </c>
      <c r="Z83" s="104">
        <f t="shared" si="8"/>
        <v>0</v>
      </c>
      <c r="AA83" s="104">
        <f t="shared" si="9"/>
        <v>0</v>
      </c>
      <c r="AB83" s="104">
        <f t="shared" si="10"/>
        <v>0</v>
      </c>
      <c r="AC83" s="104">
        <f t="shared" si="11"/>
        <v>0</v>
      </c>
      <c r="AD83" s="107">
        <f t="shared" si="12"/>
        <v>0</v>
      </c>
    </row>
    <row r="84" spans="1:30" ht="25.5" hidden="1" outlineLevel="1">
      <c r="A84" s="97" t="s">
        <v>269</v>
      </c>
      <c r="B84" s="91" t="s">
        <v>287</v>
      </c>
      <c r="C84" s="98" t="s">
        <v>288</v>
      </c>
      <c r="D84" s="99">
        <v>996.7149556320595</v>
      </c>
      <c r="E84" s="100">
        <v>311915.5965140305</v>
      </c>
      <c r="F84" s="101">
        <v>1495.7799100545083</v>
      </c>
      <c r="G84" s="99">
        <v>1551.2315716570026</v>
      </c>
      <c r="H84" s="99">
        <v>1595.592900938998</v>
      </c>
      <c r="I84" s="99">
        <v>1647.6692440091665</v>
      </c>
      <c r="J84" s="99">
        <v>1709.6648905212721</v>
      </c>
      <c r="K84" s="99">
        <v>1784.7122520885575</v>
      </c>
      <c r="L84" s="102">
        <f t="shared" si="13"/>
        <v>1877.5646001876817</v>
      </c>
      <c r="M84" s="103">
        <v>996.7149556320595</v>
      </c>
      <c r="N84" s="104">
        <v>311915.5965140305</v>
      </c>
      <c r="O84" s="104">
        <v>1495.7799100545083</v>
      </c>
      <c r="P84" s="104">
        <v>1551.2315716570026</v>
      </c>
      <c r="Q84" s="104">
        <v>1595.592900938998</v>
      </c>
      <c r="R84" s="104">
        <v>1647.6692440091665</v>
      </c>
      <c r="S84" s="104">
        <v>1709.6648905212721</v>
      </c>
      <c r="T84" s="104">
        <v>1784.7122520885575</v>
      </c>
      <c r="U84" s="105">
        <f t="shared" si="14"/>
        <v>1877.5646001876817</v>
      </c>
      <c r="V84" s="106">
        <f t="shared" si="15"/>
        <v>0</v>
      </c>
      <c r="W84" s="104">
        <f t="shared" si="5"/>
        <v>0</v>
      </c>
      <c r="X84" s="104">
        <f t="shared" si="6"/>
        <v>0</v>
      </c>
      <c r="Y84" s="104">
        <f t="shared" si="7"/>
        <v>0</v>
      </c>
      <c r="Z84" s="104">
        <f t="shared" si="8"/>
        <v>0</v>
      </c>
      <c r="AA84" s="104">
        <f t="shared" si="9"/>
        <v>0</v>
      </c>
      <c r="AB84" s="104">
        <f t="shared" si="10"/>
        <v>0</v>
      </c>
      <c r="AC84" s="104">
        <f t="shared" si="11"/>
        <v>0</v>
      </c>
      <c r="AD84" s="107">
        <f t="shared" si="12"/>
        <v>0</v>
      </c>
    </row>
    <row r="85" spans="1:30" ht="63.75" hidden="1" outlineLevel="1">
      <c r="A85" s="97" t="s">
        <v>289</v>
      </c>
      <c r="B85" s="91" t="s">
        <v>290</v>
      </c>
      <c r="C85" s="98" t="s">
        <v>291</v>
      </c>
      <c r="D85" s="99">
        <v>968.8548567128853</v>
      </c>
      <c r="E85" s="100">
        <v>311915.5965140305</v>
      </c>
      <c r="F85" s="101">
        <v>1467.919811135334</v>
      </c>
      <c r="G85" s="99">
        <v>1523.3714727378285</v>
      </c>
      <c r="H85" s="99">
        <v>1567.7328020198238</v>
      </c>
      <c r="I85" s="99">
        <v>1619.8091450899924</v>
      </c>
      <c r="J85" s="99">
        <v>1681.804791602098</v>
      </c>
      <c r="K85" s="99">
        <v>1756.8521531693832</v>
      </c>
      <c r="L85" s="102">
        <f t="shared" si="13"/>
        <v>1849.7045012685076</v>
      </c>
      <c r="M85" s="103">
        <v>968.8548567128853</v>
      </c>
      <c r="N85" s="104">
        <v>311915.5965140305</v>
      </c>
      <c r="O85" s="104">
        <v>1467.919811135334</v>
      </c>
      <c r="P85" s="104">
        <v>1523.3714727378285</v>
      </c>
      <c r="Q85" s="104">
        <v>1567.7328020198238</v>
      </c>
      <c r="R85" s="104">
        <v>1619.8091450899924</v>
      </c>
      <c r="S85" s="104">
        <v>1681.804791602098</v>
      </c>
      <c r="T85" s="104">
        <v>1756.8521531693832</v>
      </c>
      <c r="U85" s="105">
        <f t="shared" si="14"/>
        <v>1849.7045012685076</v>
      </c>
      <c r="V85" s="106">
        <f t="shared" si="15"/>
        <v>0</v>
      </c>
      <c r="W85" s="104">
        <f t="shared" si="5"/>
        <v>0</v>
      </c>
      <c r="X85" s="104">
        <f t="shared" si="6"/>
        <v>0</v>
      </c>
      <c r="Y85" s="104">
        <f t="shared" si="7"/>
        <v>0</v>
      </c>
      <c r="Z85" s="104">
        <f t="shared" si="8"/>
        <v>0</v>
      </c>
      <c r="AA85" s="104">
        <f t="shared" si="9"/>
        <v>0</v>
      </c>
      <c r="AB85" s="104">
        <f t="shared" si="10"/>
        <v>0</v>
      </c>
      <c r="AC85" s="104">
        <f t="shared" si="11"/>
        <v>0</v>
      </c>
      <c r="AD85" s="107">
        <f t="shared" si="12"/>
        <v>0</v>
      </c>
    </row>
    <row r="86" spans="1:30" ht="38.25" hidden="1" outlineLevel="1">
      <c r="A86" s="97" t="s">
        <v>292</v>
      </c>
      <c r="B86" s="91" t="s">
        <v>293</v>
      </c>
      <c r="C86" s="98" t="s">
        <v>291</v>
      </c>
      <c r="D86" s="99">
        <v>1006.6677530710075</v>
      </c>
      <c r="E86" s="100">
        <v>311915.5965140305</v>
      </c>
      <c r="F86" s="101">
        <v>1505.7327074934562</v>
      </c>
      <c r="G86" s="99">
        <v>1561.1843690959506</v>
      </c>
      <c r="H86" s="99">
        <v>1605.545698377946</v>
      </c>
      <c r="I86" s="99">
        <v>1657.6220414481147</v>
      </c>
      <c r="J86" s="99">
        <v>1719.61768796022</v>
      </c>
      <c r="K86" s="99">
        <v>1794.6650495275055</v>
      </c>
      <c r="L86" s="102">
        <f t="shared" si="13"/>
        <v>1887.5173976266296</v>
      </c>
      <c r="M86" s="103">
        <v>1006.6677530710075</v>
      </c>
      <c r="N86" s="104">
        <v>311915.5965140305</v>
      </c>
      <c r="O86" s="104">
        <v>1505.7327074934562</v>
      </c>
      <c r="P86" s="104">
        <v>1561.1843690959506</v>
      </c>
      <c r="Q86" s="104">
        <v>1605.545698377946</v>
      </c>
      <c r="R86" s="104">
        <v>1657.6220414481147</v>
      </c>
      <c r="S86" s="104">
        <v>1719.61768796022</v>
      </c>
      <c r="T86" s="104">
        <v>1794.6650495275055</v>
      </c>
      <c r="U86" s="105">
        <f t="shared" si="14"/>
        <v>1887.5173976266296</v>
      </c>
      <c r="V86" s="106">
        <f t="shared" si="15"/>
        <v>0</v>
      </c>
      <c r="W86" s="104">
        <f t="shared" si="5"/>
        <v>0</v>
      </c>
      <c r="X86" s="104">
        <f t="shared" si="6"/>
        <v>0</v>
      </c>
      <c r="Y86" s="104">
        <f t="shared" si="7"/>
        <v>0</v>
      </c>
      <c r="Z86" s="104">
        <f t="shared" si="8"/>
        <v>0</v>
      </c>
      <c r="AA86" s="104">
        <f t="shared" si="9"/>
        <v>0</v>
      </c>
      <c r="AB86" s="104">
        <f t="shared" si="10"/>
        <v>0</v>
      </c>
      <c r="AC86" s="104">
        <f t="shared" si="11"/>
        <v>0</v>
      </c>
      <c r="AD86" s="107">
        <f t="shared" si="12"/>
        <v>0</v>
      </c>
    </row>
    <row r="87" spans="1:30" ht="12.75" hidden="1" outlineLevel="1">
      <c r="A87" s="97" t="s">
        <v>294</v>
      </c>
      <c r="B87" s="91" t="s">
        <v>295</v>
      </c>
      <c r="C87" s="98" t="s">
        <v>296</v>
      </c>
      <c r="D87" s="99">
        <v>955.1898984537821</v>
      </c>
      <c r="E87" s="100">
        <v>305666.98005661333</v>
      </c>
      <c r="F87" s="101">
        <v>1444.2570665443634</v>
      </c>
      <c r="G87" s="99">
        <v>1498.5978629988726</v>
      </c>
      <c r="H87" s="99">
        <v>1542.0705001624797</v>
      </c>
      <c r="I87" s="99">
        <v>1593.103595963236</v>
      </c>
      <c r="J87" s="99">
        <v>1653.857281440327</v>
      </c>
      <c r="K87" s="99">
        <v>1727.4012164915423</v>
      </c>
      <c r="L87" s="102">
        <f t="shared" si="13"/>
        <v>1818.3934501336582</v>
      </c>
      <c r="M87" s="103">
        <v>955.1898984537821</v>
      </c>
      <c r="N87" s="104">
        <v>305666.98005661333</v>
      </c>
      <c r="O87" s="104">
        <v>1444.2570665443634</v>
      </c>
      <c r="P87" s="104">
        <v>1498.5978629988726</v>
      </c>
      <c r="Q87" s="104">
        <v>1542.0705001624797</v>
      </c>
      <c r="R87" s="104">
        <v>1593.103595963236</v>
      </c>
      <c r="S87" s="104">
        <v>1653.857281440327</v>
      </c>
      <c r="T87" s="104">
        <v>1727.4012164915423</v>
      </c>
      <c r="U87" s="105">
        <f t="shared" si="14"/>
        <v>1818.3934501336582</v>
      </c>
      <c r="V87" s="106">
        <f t="shared" si="15"/>
        <v>0</v>
      </c>
      <c r="W87" s="104">
        <f t="shared" si="5"/>
        <v>0</v>
      </c>
      <c r="X87" s="104">
        <f t="shared" si="6"/>
        <v>0</v>
      </c>
      <c r="Y87" s="104">
        <f t="shared" si="7"/>
        <v>0</v>
      </c>
      <c r="Z87" s="104">
        <f t="shared" si="8"/>
        <v>0</v>
      </c>
      <c r="AA87" s="104">
        <f t="shared" si="9"/>
        <v>0</v>
      </c>
      <c r="AB87" s="104">
        <f t="shared" si="10"/>
        <v>0</v>
      </c>
      <c r="AC87" s="104">
        <f t="shared" si="11"/>
        <v>0</v>
      </c>
      <c r="AD87" s="107">
        <f t="shared" si="12"/>
        <v>0</v>
      </c>
    </row>
    <row r="88" spans="1:30" ht="38.25" hidden="1" outlineLevel="1">
      <c r="A88" s="97" t="s">
        <v>297</v>
      </c>
      <c r="B88" s="91" t="s">
        <v>298</v>
      </c>
      <c r="C88" s="98" t="s">
        <v>296</v>
      </c>
      <c r="D88" s="99">
        <v>1017.7869314065063</v>
      </c>
      <c r="E88" s="100">
        <v>305666.98005661333</v>
      </c>
      <c r="F88" s="101">
        <v>1506.8540994970876</v>
      </c>
      <c r="G88" s="99">
        <v>1561.1948959515967</v>
      </c>
      <c r="H88" s="99">
        <v>1604.667533115204</v>
      </c>
      <c r="I88" s="99">
        <v>1655.7006289159601</v>
      </c>
      <c r="J88" s="99">
        <v>1716.4543143930512</v>
      </c>
      <c r="K88" s="99">
        <v>1789.9982494442663</v>
      </c>
      <c r="L88" s="102">
        <f t="shared" si="13"/>
        <v>1880.9904830863825</v>
      </c>
      <c r="M88" s="103">
        <v>1017.7869314065063</v>
      </c>
      <c r="N88" s="104">
        <v>305666.98005661333</v>
      </c>
      <c r="O88" s="104">
        <v>1506.8540994970876</v>
      </c>
      <c r="P88" s="104">
        <v>1561.1948959515967</v>
      </c>
      <c r="Q88" s="104">
        <v>1604.667533115204</v>
      </c>
      <c r="R88" s="104">
        <v>1655.7006289159601</v>
      </c>
      <c r="S88" s="104">
        <v>1716.4543143930512</v>
      </c>
      <c r="T88" s="104">
        <v>1789.9982494442663</v>
      </c>
      <c r="U88" s="105">
        <f t="shared" si="14"/>
        <v>1880.9904830863825</v>
      </c>
      <c r="V88" s="106">
        <f t="shared" si="15"/>
        <v>0</v>
      </c>
      <c r="W88" s="104">
        <f t="shared" si="5"/>
        <v>0</v>
      </c>
      <c r="X88" s="104">
        <f t="shared" si="6"/>
        <v>0</v>
      </c>
      <c r="Y88" s="104">
        <f t="shared" si="7"/>
        <v>0</v>
      </c>
      <c r="Z88" s="104">
        <f t="shared" si="8"/>
        <v>0</v>
      </c>
      <c r="AA88" s="104">
        <f t="shared" si="9"/>
        <v>0</v>
      </c>
      <c r="AB88" s="104">
        <f t="shared" si="10"/>
        <v>0</v>
      </c>
      <c r="AC88" s="104">
        <f t="shared" si="11"/>
        <v>0</v>
      </c>
      <c r="AD88" s="107">
        <f t="shared" si="12"/>
        <v>0</v>
      </c>
    </row>
    <row r="89" spans="1:30" ht="25.5" hidden="1" outlineLevel="1">
      <c r="A89" s="97" t="s">
        <v>299</v>
      </c>
      <c r="B89" s="91" t="s">
        <v>300</v>
      </c>
      <c r="C89" s="98" t="s">
        <v>277</v>
      </c>
      <c r="D89" s="99">
        <v>948.0841452149151</v>
      </c>
      <c r="E89" s="100">
        <v>310459.6902953234</v>
      </c>
      <c r="F89" s="101">
        <v>1444.8196496874325</v>
      </c>
      <c r="G89" s="99">
        <v>1500.0124835177123</v>
      </c>
      <c r="H89" s="99">
        <v>1544.1667505819362</v>
      </c>
      <c r="I89" s="99">
        <v>1596.0000206138507</v>
      </c>
      <c r="J89" s="99">
        <v>1657.7062944613685</v>
      </c>
      <c r="K89" s="99">
        <v>1732.4033628031004</v>
      </c>
      <c r="L89" s="102">
        <f t="shared" si="13"/>
        <v>1824.8223106089085</v>
      </c>
      <c r="M89" s="103">
        <v>948.0841452149151</v>
      </c>
      <c r="N89" s="104">
        <v>310459.6902953234</v>
      </c>
      <c r="O89" s="104">
        <v>1444.8196496874325</v>
      </c>
      <c r="P89" s="104">
        <v>1500.0124835177123</v>
      </c>
      <c r="Q89" s="104">
        <v>1544.1667505819362</v>
      </c>
      <c r="R89" s="104">
        <v>1596.0000206138507</v>
      </c>
      <c r="S89" s="104">
        <v>1657.7062944613685</v>
      </c>
      <c r="T89" s="104">
        <v>1732.4033628031004</v>
      </c>
      <c r="U89" s="105">
        <f t="shared" si="14"/>
        <v>1824.8223106089085</v>
      </c>
      <c r="V89" s="106">
        <f t="shared" si="15"/>
        <v>0</v>
      </c>
      <c r="W89" s="104">
        <f t="shared" si="5"/>
        <v>0</v>
      </c>
      <c r="X89" s="104">
        <f t="shared" si="6"/>
        <v>0</v>
      </c>
      <c r="Y89" s="104">
        <f t="shared" si="7"/>
        <v>0</v>
      </c>
      <c r="Z89" s="104">
        <f t="shared" si="8"/>
        <v>0</v>
      </c>
      <c r="AA89" s="104">
        <f t="shared" si="9"/>
        <v>0</v>
      </c>
      <c r="AB89" s="104">
        <f t="shared" si="10"/>
        <v>0</v>
      </c>
      <c r="AC89" s="104">
        <f t="shared" si="11"/>
        <v>0</v>
      </c>
      <c r="AD89" s="107">
        <f t="shared" si="12"/>
        <v>0</v>
      </c>
    </row>
    <row r="90" spans="1:30" ht="51" hidden="1" outlineLevel="1">
      <c r="A90" s="97" t="s">
        <v>301</v>
      </c>
      <c r="B90" s="91" t="s">
        <v>302</v>
      </c>
      <c r="C90" s="98" t="s">
        <v>277</v>
      </c>
      <c r="D90" s="99">
        <v>959.0532836753953</v>
      </c>
      <c r="E90" s="100">
        <v>310459.6902953234</v>
      </c>
      <c r="F90" s="101">
        <v>1455.7887881479128</v>
      </c>
      <c r="G90" s="99">
        <v>1510.9816219781924</v>
      </c>
      <c r="H90" s="99">
        <v>1555.1358890424162</v>
      </c>
      <c r="I90" s="99">
        <v>1606.969159074331</v>
      </c>
      <c r="J90" s="99">
        <v>1668.6754329218488</v>
      </c>
      <c r="K90" s="99">
        <v>1743.3725012635805</v>
      </c>
      <c r="L90" s="102">
        <f t="shared" si="13"/>
        <v>1835.7914490693886</v>
      </c>
      <c r="M90" s="103">
        <v>959.0532836753953</v>
      </c>
      <c r="N90" s="104">
        <v>310459.6902953234</v>
      </c>
      <c r="O90" s="104">
        <v>1455.7887881479128</v>
      </c>
      <c r="P90" s="104">
        <v>1510.9816219781924</v>
      </c>
      <c r="Q90" s="104">
        <v>1555.1358890424162</v>
      </c>
      <c r="R90" s="104">
        <v>1606.969159074331</v>
      </c>
      <c r="S90" s="104">
        <v>1668.6754329218488</v>
      </c>
      <c r="T90" s="104">
        <v>1743.3725012635805</v>
      </c>
      <c r="U90" s="105">
        <f t="shared" si="14"/>
        <v>1835.7914490693886</v>
      </c>
      <c r="V90" s="106">
        <f t="shared" si="15"/>
        <v>0</v>
      </c>
      <c r="W90" s="104">
        <f t="shared" si="5"/>
        <v>0</v>
      </c>
      <c r="X90" s="104">
        <f t="shared" si="6"/>
        <v>0</v>
      </c>
      <c r="Y90" s="104">
        <f t="shared" si="7"/>
        <v>0</v>
      </c>
      <c r="Z90" s="104">
        <f t="shared" si="8"/>
        <v>0</v>
      </c>
      <c r="AA90" s="104">
        <f t="shared" si="9"/>
        <v>0</v>
      </c>
      <c r="AB90" s="104">
        <f t="shared" si="10"/>
        <v>0</v>
      </c>
      <c r="AC90" s="104">
        <f t="shared" si="11"/>
        <v>0</v>
      </c>
      <c r="AD90" s="107">
        <f t="shared" si="12"/>
        <v>0</v>
      </c>
    </row>
    <row r="91" spans="1:30" ht="39" collapsed="1" thickBot="1">
      <c r="A91" s="113" t="s">
        <v>60</v>
      </c>
      <c r="B91" s="114" t="s">
        <v>303</v>
      </c>
      <c r="C91" s="115" t="s">
        <v>304</v>
      </c>
      <c r="D91" s="116" t="str">
        <f>'[2]Лист1'!$B$27</f>
        <v>450,92</v>
      </c>
      <c r="E91" s="117" t="str">
        <f>'[2]Лист1'!$B$26</f>
        <v>231913,59</v>
      </c>
      <c r="F91" s="118">
        <f>'[2]Лист1'!$B$10</f>
        <v>821.98</v>
      </c>
      <c r="G91" s="116">
        <f>'[2]Лист1'!$B$11</f>
        <v>863.26</v>
      </c>
      <c r="H91" s="116">
        <f>'[2]Лист1'!$B$12</f>
        <v>896.2</v>
      </c>
      <c r="I91" s="116">
        <f>'[2]Лист1'!$B$13</f>
        <v>934.93</v>
      </c>
      <c r="J91" s="116">
        <f>'[2]Лист1'!$B$14</f>
        <v>981.08</v>
      </c>
      <c r="K91" s="116">
        <f>'[2]Лист1'!$B$15</f>
        <v>1036.74</v>
      </c>
      <c r="L91" s="119">
        <f>'[2]Лист1'!$B$16</f>
        <v>1105.85</v>
      </c>
      <c r="M91" s="120">
        <v>494.54344000152133</v>
      </c>
      <c r="N91" s="121">
        <v>232469.47</v>
      </c>
      <c r="O91" s="121">
        <v>866.4945920015214</v>
      </c>
      <c r="P91" s="121">
        <v>907.8224977792992</v>
      </c>
      <c r="Q91" s="121">
        <v>940.8848224015214</v>
      </c>
      <c r="R91" s="121">
        <v>979.6971165232604</v>
      </c>
      <c r="S91" s="121">
        <v>1025.90222857295</v>
      </c>
      <c r="T91" s="121">
        <v>1081.8347326331004</v>
      </c>
      <c r="U91" s="122">
        <f t="shared" si="14"/>
        <v>1151.0372232815214</v>
      </c>
      <c r="V91" s="123" t="e">
        <f t="shared" si="15"/>
        <v>#VALUE!</v>
      </c>
      <c r="W91" s="121" t="e">
        <f t="shared" si="5"/>
        <v>#VALUE!</v>
      </c>
      <c r="X91" s="121">
        <f t="shared" si="6"/>
        <v>-44.51459200152135</v>
      </c>
      <c r="Y91" s="121">
        <f t="shared" si="7"/>
        <v>-44.56249777929918</v>
      </c>
      <c r="Z91" s="121">
        <f t="shared" si="8"/>
        <v>-44.68482240152139</v>
      </c>
      <c r="AA91" s="121">
        <f t="shared" si="9"/>
        <v>-44.76711652326048</v>
      </c>
      <c r="AB91" s="121">
        <f t="shared" si="10"/>
        <v>-44.82222857294994</v>
      </c>
      <c r="AC91" s="121">
        <f t="shared" si="11"/>
        <v>-45.09473263310042</v>
      </c>
      <c r="AD91" s="124">
        <f t="shared" si="12"/>
        <v>-45.18722328152148</v>
      </c>
    </row>
    <row r="92" spans="1:30" ht="12.75" hidden="1" outlineLevel="1">
      <c r="A92" s="125" t="s">
        <v>305</v>
      </c>
      <c r="B92" s="126" t="s">
        <v>306</v>
      </c>
      <c r="C92" s="126" t="s">
        <v>307</v>
      </c>
      <c r="D92" s="127">
        <v>1063.00214481603</v>
      </c>
      <c r="E92" s="127">
        <v>311915.5965140305</v>
      </c>
      <c r="F92" s="127">
        <v>1562.067099238479</v>
      </c>
      <c r="G92" s="127">
        <v>1617.518760840973</v>
      </c>
      <c r="H92" s="127">
        <v>1661.8800901229686</v>
      </c>
      <c r="I92" s="127">
        <v>1713.9564331931372</v>
      </c>
      <c r="J92" s="127">
        <v>1775.9520797052426</v>
      </c>
      <c r="K92" s="127">
        <v>1850.9994412725282</v>
      </c>
      <c r="L92" s="127">
        <f t="shared" si="13"/>
        <v>1943.851789371652</v>
      </c>
      <c r="M92" s="128">
        <v>1063.00214481603</v>
      </c>
      <c r="N92" s="128">
        <v>311915.5965140305</v>
      </c>
      <c r="O92" s="128">
        <v>1562.067099238479</v>
      </c>
      <c r="P92" s="128">
        <v>1617.518760840973</v>
      </c>
      <c r="Q92" s="128">
        <v>1661.8800901229686</v>
      </c>
      <c r="R92" s="128">
        <v>1713.9564331931372</v>
      </c>
      <c r="S92" s="128">
        <v>1775.9520797052426</v>
      </c>
      <c r="T92" s="128">
        <v>1850.9994412725282</v>
      </c>
      <c r="U92" s="129">
        <f t="shared" si="14"/>
        <v>1943.851789371652</v>
      </c>
      <c r="V92" s="130">
        <f t="shared" si="15"/>
        <v>0</v>
      </c>
      <c r="W92" s="128">
        <f t="shared" si="5"/>
        <v>0</v>
      </c>
      <c r="X92" s="128">
        <f t="shared" si="6"/>
        <v>0</v>
      </c>
      <c r="Y92" s="128">
        <f t="shared" si="7"/>
        <v>0</v>
      </c>
      <c r="Z92" s="128">
        <f t="shared" si="8"/>
        <v>0</v>
      </c>
      <c r="AA92" s="128">
        <f t="shared" si="9"/>
        <v>0</v>
      </c>
      <c r="AB92" s="128">
        <f t="shared" si="10"/>
        <v>0</v>
      </c>
      <c r="AC92" s="128">
        <f t="shared" si="11"/>
        <v>0</v>
      </c>
      <c r="AD92" s="131">
        <f t="shared" si="12"/>
        <v>0</v>
      </c>
    </row>
    <row r="93" spans="1:30" ht="13.5" hidden="1" outlineLevel="1" collapsed="1" thickBot="1">
      <c r="A93" s="132" t="s">
        <v>308</v>
      </c>
      <c r="B93" s="91" t="s">
        <v>309</v>
      </c>
      <c r="C93" s="91" t="s">
        <v>128</v>
      </c>
      <c r="D93" s="99">
        <v>1134.8078452000552</v>
      </c>
      <c r="E93" s="99">
        <v>281896.2674687118</v>
      </c>
      <c r="F93" s="99">
        <v>1585.8418731499942</v>
      </c>
      <c r="G93" s="99">
        <v>1635.9567651444318</v>
      </c>
      <c r="H93" s="99">
        <v>1676.048678739982</v>
      </c>
      <c r="I93" s="99">
        <v>1723.1130990478014</v>
      </c>
      <c r="J93" s="99">
        <v>1779.142170842825</v>
      </c>
      <c r="K93" s="99">
        <v>1846.9668366999588</v>
      </c>
      <c r="L93" s="99">
        <v>1930.7502474646533</v>
      </c>
      <c r="M93" s="104">
        <v>1077.427796541298</v>
      </c>
      <c r="N93" s="104">
        <v>313763.84536639607</v>
      </c>
      <c r="O93" s="104">
        <v>1579.4499491275317</v>
      </c>
      <c r="P93" s="104">
        <v>1635.2301883037799</v>
      </c>
      <c r="Q93" s="104">
        <v>1679.8543796447784</v>
      </c>
      <c r="R93" s="104">
        <v>1732.2392999146464</v>
      </c>
      <c r="S93" s="104">
        <v>1794.6023002359177</v>
      </c>
      <c r="T93" s="104">
        <v>1870.0943532564038</v>
      </c>
      <c r="U93" s="105">
        <f t="shared" si="14"/>
        <v>1963.4968958560005</v>
      </c>
      <c r="V93" s="106">
        <f t="shared" si="15"/>
        <v>57.38004865875723</v>
      </c>
      <c r="W93" s="121">
        <f t="shared" si="5"/>
        <v>-31867.57789768424</v>
      </c>
      <c r="X93" s="121">
        <f t="shared" si="6"/>
        <v>6.39192402246249</v>
      </c>
      <c r="Y93" s="121">
        <f t="shared" si="7"/>
        <v>0.7265768406518873</v>
      </c>
      <c r="Z93" s="121">
        <f t="shared" si="8"/>
        <v>-3.8057009047963675</v>
      </c>
      <c r="AA93" s="121">
        <f t="shared" si="9"/>
        <v>-9.12620086684501</v>
      </c>
      <c r="AB93" s="121">
        <f t="shared" si="10"/>
        <v>-15.460129393092757</v>
      </c>
      <c r="AC93" s="121">
        <f t="shared" si="11"/>
        <v>-23.127516556445016</v>
      </c>
      <c r="AD93" s="124">
        <f t="shared" si="12"/>
        <v>-32.74664839134721</v>
      </c>
    </row>
    <row r="94" spans="1:12" ht="12.75" hidden="1" outlineLevel="1">
      <c r="A94" s="132" t="s">
        <v>310</v>
      </c>
      <c r="B94" s="91" t="s">
        <v>311</v>
      </c>
      <c r="C94" s="91" t="s">
        <v>147</v>
      </c>
      <c r="D94" s="92">
        <v>947.6542231712808</v>
      </c>
      <c r="E94" s="92">
        <v>318532.90391655</v>
      </c>
      <c r="F94" s="92">
        <v>1457.3068694377607</v>
      </c>
      <c r="G94" s="92">
        <v>1513.9349412451475</v>
      </c>
      <c r="H94" s="92">
        <v>1559.2373986910568</v>
      </c>
      <c r="I94" s="92">
        <v>1612.4185443884285</v>
      </c>
      <c r="J94" s="92">
        <v>1675.729432123395</v>
      </c>
      <c r="K94" s="92">
        <v>1752.368927802565</v>
      </c>
      <c r="L94" s="92">
        <f t="shared" si="13"/>
        <v>1847.1911438316179</v>
      </c>
    </row>
    <row r="95" spans="1:12" ht="12.75" hidden="1" outlineLevel="1">
      <c r="A95" s="132" t="s">
        <v>312</v>
      </c>
      <c r="B95" s="91" t="s">
        <v>313</v>
      </c>
      <c r="C95" s="91" t="s">
        <v>314</v>
      </c>
      <c r="D95" s="92">
        <v>1011.7775544813342</v>
      </c>
      <c r="E95" s="92">
        <v>311915.59651402954</v>
      </c>
      <c r="F95" s="92">
        <v>1510.8425089037814</v>
      </c>
      <c r="G95" s="92">
        <v>1566.2941705062756</v>
      </c>
      <c r="H95" s="92">
        <v>1610.6554997882708</v>
      </c>
      <c r="I95" s="92">
        <v>1662.7318428584392</v>
      </c>
      <c r="J95" s="92">
        <v>1724.7274893705446</v>
      </c>
      <c r="K95" s="92">
        <v>1799.77485093783</v>
      </c>
      <c r="L95" s="92">
        <f t="shared" si="13"/>
        <v>1892.6271990369537</v>
      </c>
    </row>
    <row r="96" spans="1:12" ht="12.75" hidden="1" outlineLevel="1">
      <c r="A96" s="132" t="s">
        <v>315</v>
      </c>
      <c r="B96" s="91" t="s">
        <v>316</v>
      </c>
      <c r="C96" s="91" t="s">
        <v>317</v>
      </c>
      <c r="D96" s="92">
        <v>929.8669546464849</v>
      </c>
      <c r="E96" s="92">
        <v>316264.42185678374</v>
      </c>
      <c r="F96" s="92">
        <v>1435.890029617339</v>
      </c>
      <c r="G96" s="92">
        <v>1492.1148157252114</v>
      </c>
      <c r="H96" s="92">
        <v>1537.0946446115097</v>
      </c>
      <c r="I96" s="92">
        <v>1589.8970524345552</v>
      </c>
      <c r="J96" s="92">
        <v>1652.757061747705</v>
      </c>
      <c r="K96" s="92">
        <v>1728.8507572320436</v>
      </c>
      <c r="L96" s="92">
        <f t="shared" si="13"/>
        <v>1822.9976819700423</v>
      </c>
    </row>
    <row r="97" spans="1:12" ht="12.75" hidden="1" outlineLevel="1">
      <c r="A97" s="132" t="s">
        <v>318</v>
      </c>
      <c r="B97" s="91" t="s">
        <v>319</v>
      </c>
      <c r="C97" s="91" t="s">
        <v>296</v>
      </c>
      <c r="D97" s="92">
        <v>871.6777527860991</v>
      </c>
      <c r="E97" s="92">
        <v>305666.98005661333</v>
      </c>
      <c r="F97" s="92">
        <v>1360.7449208766805</v>
      </c>
      <c r="G97" s="92">
        <v>1415.0857173311895</v>
      </c>
      <c r="H97" s="92">
        <v>1458.5583544947967</v>
      </c>
      <c r="I97" s="92">
        <v>1509.591450295553</v>
      </c>
      <c r="J97" s="92">
        <v>1570.345135772644</v>
      </c>
      <c r="K97" s="92">
        <v>1643.8890708238591</v>
      </c>
      <c r="L97" s="92">
        <f t="shared" si="13"/>
        <v>1734.881304465975</v>
      </c>
    </row>
    <row r="98" spans="1:12" ht="12.75" hidden="1" outlineLevel="1">
      <c r="A98" s="132" t="s">
        <v>320</v>
      </c>
      <c r="B98" s="91" t="s">
        <v>321</v>
      </c>
      <c r="C98" s="91" t="s">
        <v>314</v>
      </c>
      <c r="D98" s="92">
        <v>1019.3336874953047</v>
      </c>
      <c r="E98" s="92">
        <v>311915.5965140305</v>
      </c>
      <c r="F98" s="92">
        <v>1518.3986419177536</v>
      </c>
      <c r="G98" s="92">
        <v>1573.8503035202477</v>
      </c>
      <c r="H98" s="92">
        <v>1618.2116328022432</v>
      </c>
      <c r="I98" s="92">
        <v>1670.2879758724118</v>
      </c>
      <c r="J98" s="92">
        <v>1732.2836223845172</v>
      </c>
      <c r="K98" s="92">
        <v>1807.3309839518029</v>
      </c>
      <c r="L98" s="92">
        <f t="shared" si="13"/>
        <v>1900.1833320509268</v>
      </c>
    </row>
    <row r="99" spans="1:12" ht="12.75" hidden="1" outlineLevel="1">
      <c r="A99" s="132" t="s">
        <v>322</v>
      </c>
      <c r="B99" s="91" t="s">
        <v>323</v>
      </c>
      <c r="C99" s="91" t="s">
        <v>111</v>
      </c>
      <c r="D99" s="92">
        <v>943.2457451576229</v>
      </c>
      <c r="E99" s="92">
        <v>339165.72175155126</v>
      </c>
      <c r="F99" s="92">
        <v>1485.9108999601049</v>
      </c>
      <c r="G99" s="92">
        <v>1546.2070282714917</v>
      </c>
      <c r="H99" s="92">
        <v>1594.4439309206014</v>
      </c>
      <c r="I99" s="92">
        <v>1651.069860117382</v>
      </c>
      <c r="J99" s="92">
        <v>1718.48168058974</v>
      </c>
      <c r="K99" s="92">
        <v>1800.085463266805</v>
      </c>
      <c r="L99" s="92">
        <f t="shared" si="13"/>
        <v>1901.0497433840037</v>
      </c>
    </row>
    <row r="100" spans="1:12" ht="12.75" hidden="1" outlineLevel="1">
      <c r="A100" s="132" t="s">
        <v>324</v>
      </c>
      <c r="B100" s="91" t="s">
        <v>325</v>
      </c>
      <c r="C100" s="91" t="s">
        <v>100</v>
      </c>
      <c r="D100" s="92">
        <v>1031.5985442897118</v>
      </c>
      <c r="E100" s="92">
        <v>311915.5965140305</v>
      </c>
      <c r="F100" s="92">
        <v>1530.6634987121606</v>
      </c>
      <c r="G100" s="92">
        <v>1586.1151603146548</v>
      </c>
      <c r="H100" s="92">
        <v>1630.4764895966505</v>
      </c>
      <c r="I100" s="92">
        <v>1682.5528326668189</v>
      </c>
      <c r="J100" s="92">
        <v>1744.5484791789243</v>
      </c>
      <c r="K100" s="92">
        <v>1819.59584074621</v>
      </c>
      <c r="L100" s="92">
        <f t="shared" si="13"/>
        <v>1912.4481888453338</v>
      </c>
    </row>
    <row r="101" spans="1:12" ht="12.75" hidden="1" outlineLevel="1">
      <c r="A101" s="132" t="s">
        <v>326</v>
      </c>
      <c r="B101" s="91" t="s">
        <v>327</v>
      </c>
      <c r="C101" s="91" t="s">
        <v>100</v>
      </c>
      <c r="D101" s="92">
        <v>987.5996180903467</v>
      </c>
      <c r="E101" s="92">
        <v>311915.5965140305</v>
      </c>
      <c r="F101" s="92">
        <v>1486.6645725127953</v>
      </c>
      <c r="G101" s="92">
        <v>1542.11623411529</v>
      </c>
      <c r="H101" s="92">
        <v>1586.4775633972852</v>
      </c>
      <c r="I101" s="92">
        <v>1638.5539064674538</v>
      </c>
      <c r="J101" s="92">
        <v>1700.5495529795594</v>
      </c>
      <c r="K101" s="92">
        <v>1775.5969145468446</v>
      </c>
      <c r="L101" s="92">
        <f t="shared" si="13"/>
        <v>1868.4492626459687</v>
      </c>
    </row>
    <row r="102" spans="1:12" ht="12.75" hidden="1" outlineLevel="1">
      <c r="A102" s="132" t="s">
        <v>328</v>
      </c>
      <c r="B102" s="91" t="s">
        <v>329</v>
      </c>
      <c r="C102" s="91" t="s">
        <v>157</v>
      </c>
      <c r="D102" s="92">
        <v>885.6250517794266</v>
      </c>
      <c r="E102" s="92">
        <v>311585.59595831926</v>
      </c>
      <c r="F102" s="92">
        <v>1384.1620053127374</v>
      </c>
      <c r="G102" s="92">
        <v>1439.555000149772</v>
      </c>
      <c r="H102" s="92">
        <v>1483.8693960193996</v>
      </c>
      <c r="I102" s="92">
        <v>1535.8906433446148</v>
      </c>
      <c r="J102" s="92">
        <v>1597.8206996841564</v>
      </c>
      <c r="K102" s="92">
        <v>1672.7886626214965</v>
      </c>
      <c r="L102" s="92">
        <f t="shared" si="13"/>
        <v>1765.5427747657202</v>
      </c>
    </row>
    <row r="103" spans="1:12" ht="12.75" hidden="1" outlineLevel="1">
      <c r="A103" s="132" t="s">
        <v>330</v>
      </c>
      <c r="B103" s="91" t="s">
        <v>331</v>
      </c>
      <c r="C103" s="91" t="s">
        <v>332</v>
      </c>
      <c r="D103" s="92">
        <v>150.82000000000002</v>
      </c>
      <c r="E103" s="92">
        <v>119137.13</v>
      </c>
      <c r="F103" s="92">
        <v>341.439408</v>
      </c>
      <c r="G103" s="92">
        <v>362.61934222222226</v>
      </c>
      <c r="H103" s="92">
        <v>379.5632896</v>
      </c>
      <c r="I103" s="92">
        <v>399.45401043478256</v>
      </c>
      <c r="J103" s="92">
        <v>423.13344</v>
      </c>
      <c r="K103" s="92">
        <v>451.79801263157896</v>
      </c>
      <c r="L103" s="92">
        <f t="shared" si="13"/>
        <v>487.26325512000005</v>
      </c>
    </row>
    <row r="104" spans="1:12" ht="12.75" hidden="1" outlineLevel="1">
      <c r="A104" s="132" t="s">
        <v>333</v>
      </c>
      <c r="B104" s="91" t="s">
        <v>334</v>
      </c>
      <c r="C104" s="91" t="s">
        <v>335</v>
      </c>
      <c r="D104" s="92">
        <v>1040.6946330533221</v>
      </c>
      <c r="E104" s="92">
        <v>311915.5965140337</v>
      </c>
      <c r="F104" s="92">
        <v>1539.759587475776</v>
      </c>
      <c r="G104" s="92">
        <v>1595.211249078271</v>
      </c>
      <c r="H104" s="92">
        <v>1639.5725783602668</v>
      </c>
      <c r="I104" s="92">
        <v>1691.648921430436</v>
      </c>
      <c r="J104" s="92">
        <v>1753.6445679425422</v>
      </c>
      <c r="K104" s="92">
        <v>1828.6919295098282</v>
      </c>
      <c r="L104" s="92">
        <f t="shared" si="13"/>
        <v>1921.5442776089533</v>
      </c>
    </row>
    <row r="105" spans="1:12" ht="12.75" hidden="1" outlineLevel="1">
      <c r="A105" s="132" t="s">
        <v>336</v>
      </c>
      <c r="B105" s="91" t="s">
        <v>337</v>
      </c>
      <c r="C105" s="91" t="s">
        <v>338</v>
      </c>
      <c r="D105" s="92">
        <v>925.2616311804388</v>
      </c>
      <c r="E105" s="92">
        <v>303397.2700868816</v>
      </c>
      <c r="F105" s="92">
        <v>1410.6972633194493</v>
      </c>
      <c r="G105" s="92">
        <v>1464.6345557793395</v>
      </c>
      <c r="H105" s="92">
        <v>1507.7843897472515</v>
      </c>
      <c r="I105" s="92">
        <v>1558.4385426661047</v>
      </c>
      <c r="J105" s="92">
        <v>1618.7411056647395</v>
      </c>
      <c r="K105" s="92">
        <v>1691.7389450841397</v>
      </c>
      <c r="L105" s="92">
        <f t="shared" si="13"/>
        <v>1782.0555219057924</v>
      </c>
    </row>
    <row r="106" spans="1:12" ht="12.75" hidden="1" outlineLevel="1">
      <c r="A106" s="132" t="s">
        <v>339</v>
      </c>
      <c r="B106" s="91" t="s">
        <v>340</v>
      </c>
      <c r="C106" s="91" t="s">
        <v>341</v>
      </c>
      <c r="D106" s="92">
        <v>926.1117846988798</v>
      </c>
      <c r="E106" s="92">
        <v>305666.98005661333</v>
      </c>
      <c r="F106" s="92">
        <v>1415.1789527894612</v>
      </c>
      <c r="G106" s="92">
        <v>1469.5197492439702</v>
      </c>
      <c r="H106" s="92">
        <v>1512.9923864075774</v>
      </c>
      <c r="I106" s="92">
        <v>1564.0254822083336</v>
      </c>
      <c r="J106" s="92">
        <v>1624.7791676854247</v>
      </c>
      <c r="K106" s="92">
        <v>1698.3231027366398</v>
      </c>
      <c r="L106" s="92">
        <f t="shared" si="13"/>
        <v>1789.315336378756</v>
      </c>
    </row>
    <row r="107" spans="1:12" ht="12.75" hidden="1" outlineLevel="1">
      <c r="A107" s="132" t="s">
        <v>342</v>
      </c>
      <c r="B107" s="91" t="s">
        <v>343</v>
      </c>
      <c r="C107" s="91" t="s">
        <v>230</v>
      </c>
      <c r="D107" s="92">
        <v>948.1051796379471</v>
      </c>
      <c r="E107" s="92">
        <v>311915.5965140305</v>
      </c>
      <c r="F107" s="92">
        <v>1447.1701340603959</v>
      </c>
      <c r="G107" s="92">
        <v>1502.6217956628902</v>
      </c>
      <c r="H107" s="92">
        <v>1546.9831249448857</v>
      </c>
      <c r="I107" s="92">
        <v>1599.0594680150543</v>
      </c>
      <c r="J107" s="92">
        <v>1661.0551145271597</v>
      </c>
      <c r="K107" s="92">
        <v>1736.1024760944451</v>
      </c>
      <c r="L107" s="92">
        <f t="shared" si="13"/>
        <v>1828.9548241935693</v>
      </c>
    </row>
    <row r="108" spans="1:12" ht="12.75" hidden="1" outlineLevel="1">
      <c r="A108" s="132" t="s">
        <v>344</v>
      </c>
      <c r="B108" s="91" t="s">
        <v>345</v>
      </c>
      <c r="C108" s="91" t="s">
        <v>165</v>
      </c>
      <c r="D108" s="92">
        <v>746.3325919524436</v>
      </c>
      <c r="E108" s="92">
        <v>224697.85006206066</v>
      </c>
      <c r="F108" s="92">
        <v>1105.8491520517407</v>
      </c>
      <c r="G108" s="92">
        <v>1145.795436507218</v>
      </c>
      <c r="H108" s="92">
        <v>1177.7524640716001</v>
      </c>
      <c r="I108" s="92">
        <v>1215.2672355602224</v>
      </c>
      <c r="J108" s="92">
        <v>1259.9276778085823</v>
      </c>
      <c r="K108" s="92">
        <v>1313.990318425018</v>
      </c>
      <c r="L108" s="92">
        <f t="shared" si="13"/>
        <v>1380.879320527703</v>
      </c>
    </row>
    <row r="109" spans="1:12" ht="12.75" hidden="1" outlineLevel="1">
      <c r="A109" s="132" t="s">
        <v>346</v>
      </c>
      <c r="B109" s="91" t="s">
        <v>347</v>
      </c>
      <c r="C109" s="91" t="s">
        <v>288</v>
      </c>
      <c r="D109" s="92">
        <v>1016.640576636324</v>
      </c>
      <c r="E109" s="92">
        <v>311915.5965140305</v>
      </c>
      <c r="F109" s="92">
        <v>1515.7055310587727</v>
      </c>
      <c r="G109" s="92">
        <v>1571.1571926612671</v>
      </c>
      <c r="H109" s="92">
        <v>1615.5185219432626</v>
      </c>
      <c r="I109" s="92">
        <v>1667.5948650134312</v>
      </c>
      <c r="J109" s="92">
        <v>1729.5905115255366</v>
      </c>
      <c r="K109" s="92">
        <v>1804.637873092822</v>
      </c>
      <c r="L109" s="92">
        <f t="shared" si="13"/>
        <v>1897.4902211919461</v>
      </c>
    </row>
    <row r="110" spans="1:12" ht="12.75" hidden="1" outlineLevel="1">
      <c r="A110" s="132" t="s">
        <v>348</v>
      </c>
      <c r="B110" s="91" t="s">
        <v>349</v>
      </c>
      <c r="C110" s="91" t="s">
        <v>350</v>
      </c>
      <c r="D110" s="92">
        <v>1024.3673519190618</v>
      </c>
      <c r="E110" s="92">
        <v>307175.6672374637</v>
      </c>
      <c r="F110" s="92">
        <v>1515.8484194990035</v>
      </c>
      <c r="G110" s="92">
        <v>1570.457427007886</v>
      </c>
      <c r="H110" s="92">
        <v>1614.144633014992</v>
      </c>
      <c r="I110" s="92">
        <v>1665.4296139798555</v>
      </c>
      <c r="J110" s="92">
        <v>1726.4831627475503</v>
      </c>
      <c r="K110" s="92">
        <v>1800.3900902031803</v>
      </c>
      <c r="L110" s="92">
        <f t="shared" si="13"/>
        <v>1891.8314361976593</v>
      </c>
    </row>
    <row r="111" spans="1:12" ht="12.75" hidden="1" outlineLevel="1">
      <c r="A111" s="132" t="s">
        <v>351</v>
      </c>
      <c r="B111" s="91" t="s">
        <v>352</v>
      </c>
      <c r="C111" s="91" t="s">
        <v>353</v>
      </c>
      <c r="D111" s="92">
        <v>1031.3429429152734</v>
      </c>
      <c r="E111" s="92">
        <v>308237.06353913376</v>
      </c>
      <c r="F111" s="92">
        <v>1524.5222445778875</v>
      </c>
      <c r="G111" s="92">
        <v>1579.3199447626223</v>
      </c>
      <c r="H111" s="92">
        <v>1623.1581049104102</v>
      </c>
      <c r="I111" s="92">
        <v>1674.6202929099875</v>
      </c>
      <c r="J111" s="92">
        <v>1735.8848024332935</v>
      </c>
      <c r="K111" s="92">
        <v>1810.0471034351904</v>
      </c>
      <c r="L111" s="92">
        <f t="shared" si="13"/>
        <v>1901.8044103497873</v>
      </c>
    </row>
    <row r="112" spans="1:12" ht="12.75" hidden="1" outlineLevel="1">
      <c r="A112" s="132" t="s">
        <v>354</v>
      </c>
      <c r="B112" s="91" t="s">
        <v>355</v>
      </c>
      <c r="C112" s="91" t="s">
        <v>122</v>
      </c>
      <c r="D112" s="92">
        <v>1031.9709537587578</v>
      </c>
      <c r="E112" s="92">
        <v>311915.5965140305</v>
      </c>
      <c r="F112" s="92">
        <v>1531.0359081812067</v>
      </c>
      <c r="G112" s="92">
        <v>1586.4875697837008</v>
      </c>
      <c r="H112" s="92">
        <v>1630.8488990656965</v>
      </c>
      <c r="I112" s="92">
        <v>1682.925242135865</v>
      </c>
      <c r="J112" s="92">
        <v>1744.9208886479703</v>
      </c>
      <c r="K112" s="92">
        <v>1819.968250215256</v>
      </c>
      <c r="L112" s="92">
        <f t="shared" si="13"/>
        <v>1912.8205983143798</v>
      </c>
    </row>
    <row r="113" spans="1:12" ht="12.75" hidden="1" outlineLevel="1">
      <c r="A113" s="132" t="s">
        <v>356</v>
      </c>
      <c r="B113" s="91" t="s">
        <v>357</v>
      </c>
      <c r="C113" s="91" t="s">
        <v>223</v>
      </c>
      <c r="D113" s="92">
        <v>1048.6700113655131</v>
      </c>
      <c r="E113" s="92">
        <v>305666.98005661333</v>
      </c>
      <c r="F113" s="92">
        <v>1537.7371794560945</v>
      </c>
      <c r="G113" s="92">
        <v>1592.0779759106035</v>
      </c>
      <c r="H113" s="92">
        <v>1635.5506130742108</v>
      </c>
      <c r="I113" s="92">
        <v>1686.5837088749672</v>
      </c>
      <c r="J113" s="92">
        <v>1747.337394352058</v>
      </c>
      <c r="K113" s="92">
        <v>1820.8813294032732</v>
      </c>
      <c r="L113" s="92">
        <f t="shared" si="13"/>
        <v>1911.8735630453893</v>
      </c>
    </row>
    <row r="114" spans="1:12" ht="12.75" hidden="1" outlineLevel="1">
      <c r="A114" s="132" t="s">
        <v>358</v>
      </c>
      <c r="B114" s="91" t="s">
        <v>359</v>
      </c>
      <c r="C114" s="91" t="s">
        <v>280</v>
      </c>
      <c r="D114" s="92">
        <v>1064.5642167743952</v>
      </c>
      <c r="E114" s="92">
        <v>311915.5965140302</v>
      </c>
      <c r="F114" s="92">
        <v>1563.6291711968436</v>
      </c>
      <c r="G114" s="92">
        <v>1619.0808327993377</v>
      </c>
      <c r="H114" s="92">
        <v>1663.4421620813332</v>
      </c>
      <c r="I114" s="92">
        <v>1715.5185051515016</v>
      </c>
      <c r="J114" s="92">
        <v>1777.514151663607</v>
      </c>
      <c r="K114" s="92">
        <v>1852.5615132308926</v>
      </c>
      <c r="L114" s="92">
        <f t="shared" si="13"/>
        <v>1945.4138613300165</v>
      </c>
    </row>
    <row r="115" spans="1:12" ht="12.75" collapsed="1">
      <c r="A115" s="133"/>
      <c r="B115" s="133"/>
      <c r="C115" s="133"/>
      <c r="D115" s="134"/>
      <c r="E115" s="134"/>
      <c r="F115" s="134"/>
      <c r="G115" s="134"/>
      <c r="H115" s="135"/>
      <c r="I115" s="134"/>
      <c r="J115" s="134"/>
      <c r="K115" s="134"/>
      <c r="L115" s="134"/>
    </row>
    <row r="116" spans="1:12" ht="12.75">
      <c r="A116" s="133"/>
      <c r="B116" s="133"/>
      <c r="C116" s="133"/>
      <c r="D116" s="134"/>
      <c r="E116" s="134"/>
      <c r="F116" s="136">
        <f>F91-'[7]Цены_АТС'!F91</f>
        <v>80.29982400000006</v>
      </c>
      <c r="G116" s="136">
        <f>G91-'[7]Цены_АТС'!G91</f>
        <v>86.39921692000007</v>
      </c>
      <c r="H116" s="136">
        <f>H91-'[7]Цены_АТС'!H91</f>
        <v>91.27378880000015</v>
      </c>
      <c r="I116" s="136">
        <f>I91-'[7]Цены_АТС'!I91</f>
        <v>96.99726418000012</v>
      </c>
      <c r="J116" s="136">
        <f>J91-'[7]Цены_АТС'!J91</f>
        <v>103.81613604000017</v>
      </c>
      <c r="K116" s="136">
        <f>K91-'[7]Цены_АТС'!K91</f>
        <v>112.04160964000016</v>
      </c>
      <c r="L116" s="136">
        <f>L91-'[7]Цены_АТС'!L91</f>
        <v>122.25373936000005</v>
      </c>
    </row>
    <row r="117" spans="1:12" ht="12.75">
      <c r="A117" s="133"/>
      <c r="B117" s="133"/>
      <c r="C117" s="133"/>
      <c r="D117" s="134"/>
      <c r="E117" s="134"/>
      <c r="F117" s="134"/>
      <c r="G117" s="134"/>
      <c r="H117" s="134"/>
      <c r="I117" s="134"/>
      <c r="J117" s="134"/>
      <c r="K117" s="134"/>
      <c r="L117" s="134"/>
    </row>
    <row r="118" spans="1:12" ht="12.75">
      <c r="A118" s="133"/>
      <c r="B118" s="133"/>
      <c r="C118" s="133"/>
      <c r="D118" s="134"/>
      <c r="E118" s="134"/>
      <c r="F118" s="134"/>
      <c r="G118" s="134"/>
      <c r="H118" s="134"/>
      <c r="I118" s="134"/>
      <c r="J118" s="134"/>
      <c r="K118" s="134"/>
      <c r="L118" s="134"/>
    </row>
    <row r="119" spans="1:12" ht="12.75">
      <c r="A119" s="133"/>
      <c r="B119" s="133"/>
      <c r="C119" s="133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1:12" ht="12.75">
      <c r="A120" s="133"/>
      <c r="B120" s="133"/>
      <c r="C120" s="133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1:12" ht="12.75">
      <c r="A121" s="133"/>
      <c r="B121" s="133"/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1:12" ht="12.75">
      <c r="A122" s="133"/>
      <c r="B122" s="133"/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</row>
    <row r="123" spans="1:12" ht="12.75">
      <c r="A123" s="133"/>
      <c r="B123" s="133"/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1:12" ht="12.75">
      <c r="A124" s="133"/>
      <c r="B124" s="133"/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1:12" ht="12.75">
      <c r="A125" s="133"/>
      <c r="B125" s="133"/>
      <c r="C125" s="133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1:12" ht="12.75">
      <c r="A126" s="133"/>
      <c r="B126" s="133"/>
      <c r="C126" s="133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1:12" ht="12.75">
      <c r="A127" s="133"/>
      <c r="B127" s="133"/>
      <c r="C127" s="133"/>
      <c r="D127" s="134"/>
      <c r="E127" s="134"/>
      <c r="F127" s="134"/>
      <c r="G127" s="134"/>
      <c r="H127" s="134"/>
      <c r="I127" s="134"/>
      <c r="J127" s="134"/>
      <c r="K127" s="134"/>
      <c r="L127" s="134"/>
    </row>
    <row r="128" spans="1:12" ht="12.75">
      <c r="A128" s="133"/>
      <c r="B128" s="133"/>
      <c r="C128" s="133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1:12" ht="12.75">
      <c r="A129" s="133"/>
      <c r="B129" s="133"/>
      <c r="C129" s="133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1:12" ht="12.75">
      <c r="A130" s="133"/>
      <c r="B130" s="133"/>
      <c r="C130" s="133"/>
      <c r="D130" s="134"/>
      <c r="E130" s="134"/>
      <c r="F130" s="134"/>
      <c r="G130" s="134"/>
      <c r="H130" s="134"/>
      <c r="I130" s="134"/>
      <c r="J130" s="134"/>
      <c r="K130" s="134"/>
      <c r="L130" s="134"/>
    </row>
    <row r="131" spans="1:12" ht="12.75">
      <c r="A131" s="133"/>
      <c r="B131" s="133"/>
      <c r="C131" s="133"/>
      <c r="D131" s="134"/>
      <c r="E131" s="134"/>
      <c r="F131" s="134"/>
      <c r="G131" s="134"/>
      <c r="H131" s="134"/>
      <c r="I131" s="134"/>
      <c r="J131" s="134"/>
      <c r="K131" s="134"/>
      <c r="L131" s="134"/>
    </row>
    <row r="132" spans="1:12" ht="12.75">
      <c r="A132" s="133"/>
      <c r="B132" s="133"/>
      <c r="C132" s="133"/>
      <c r="D132" s="134"/>
      <c r="E132" s="134"/>
      <c r="F132" s="134"/>
      <c r="G132" s="134"/>
      <c r="H132" s="134"/>
      <c r="I132" s="134"/>
      <c r="J132" s="134"/>
      <c r="K132" s="134"/>
      <c r="L132" s="134"/>
    </row>
    <row r="133" spans="1:12" ht="12.75">
      <c r="A133" s="133"/>
      <c r="B133" s="133"/>
      <c r="C133" s="133"/>
      <c r="D133" s="134"/>
      <c r="E133" s="134"/>
      <c r="F133" s="134"/>
      <c r="G133" s="134"/>
      <c r="H133" s="134"/>
      <c r="I133" s="134"/>
      <c r="J133" s="134"/>
      <c r="K133" s="134"/>
      <c r="L133" s="134"/>
    </row>
    <row r="134" spans="1:12" ht="12.75">
      <c r="A134" s="133"/>
      <c r="B134" s="133"/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</row>
    <row r="135" spans="1:12" ht="12.75">
      <c r="A135" s="133"/>
      <c r="B135" s="133"/>
      <c r="C135" s="133"/>
      <c r="D135" s="134"/>
      <c r="E135" s="134"/>
      <c r="F135" s="134"/>
      <c r="G135" s="134"/>
      <c r="H135" s="134"/>
      <c r="I135" s="134"/>
      <c r="J135" s="134"/>
      <c r="K135" s="134"/>
      <c r="L135" s="134"/>
    </row>
    <row r="136" spans="1:12" ht="12.75">
      <c r="A136" s="133"/>
      <c r="B136" s="133"/>
      <c r="C136" s="133"/>
      <c r="D136" s="134"/>
      <c r="E136" s="134"/>
      <c r="F136" s="134"/>
      <c r="G136" s="134"/>
      <c r="H136" s="134"/>
      <c r="I136" s="134"/>
      <c r="J136" s="134"/>
      <c r="K136" s="134"/>
      <c r="L136" s="134"/>
    </row>
    <row r="137" spans="1:12" ht="12.75">
      <c r="A137" s="133"/>
      <c r="B137" s="133"/>
      <c r="C137" s="133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1:12" ht="12.75">
      <c r="A138" s="133"/>
      <c r="B138" s="133"/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</row>
    <row r="139" spans="1:12" ht="12.75">
      <c r="A139" s="133"/>
      <c r="B139" s="133"/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</row>
    <row r="140" spans="1:12" ht="12.75">
      <c r="A140" s="133"/>
      <c r="B140" s="133"/>
      <c r="C140" s="133"/>
      <c r="D140" s="134"/>
      <c r="E140" s="134"/>
      <c r="F140" s="134"/>
      <c r="G140" s="134"/>
      <c r="H140" s="134"/>
      <c r="I140" s="134"/>
      <c r="J140" s="134"/>
      <c r="K140" s="134"/>
      <c r="L140" s="134"/>
    </row>
    <row r="141" spans="1:12" ht="12.75">
      <c r="A141" s="133"/>
      <c r="B141" s="133"/>
      <c r="C141" s="133"/>
      <c r="D141" s="134"/>
      <c r="E141" s="134"/>
      <c r="F141" s="134"/>
      <c r="G141" s="134"/>
      <c r="H141" s="134"/>
      <c r="I141" s="134"/>
      <c r="J141" s="134"/>
      <c r="K141" s="134"/>
      <c r="L141" s="134"/>
    </row>
    <row r="142" spans="1:12" ht="12.75">
      <c r="A142" s="133"/>
      <c r="B142" s="133"/>
      <c r="C142" s="133"/>
      <c r="D142" s="134"/>
      <c r="E142" s="134"/>
      <c r="F142" s="134"/>
      <c r="G142" s="134"/>
      <c r="H142" s="134"/>
      <c r="I142" s="134"/>
      <c r="J142" s="134"/>
      <c r="K142" s="134"/>
      <c r="L142" s="134"/>
    </row>
    <row r="143" spans="1:12" ht="12.75">
      <c r="A143" s="133"/>
      <c r="B143" s="133"/>
      <c r="C143" s="133"/>
      <c r="D143" s="134"/>
      <c r="E143" s="134"/>
      <c r="F143" s="134"/>
      <c r="G143" s="134"/>
      <c r="H143" s="134"/>
      <c r="I143" s="134"/>
      <c r="J143" s="134"/>
      <c r="K143" s="134"/>
      <c r="L143" s="134"/>
    </row>
    <row r="144" spans="1:12" ht="12.75">
      <c r="A144" s="133"/>
      <c r="B144" s="133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1:12" ht="12.75">
      <c r="A145" s="133"/>
      <c r="B145" s="133"/>
      <c r="C145" s="133"/>
      <c r="D145" s="134"/>
      <c r="E145" s="134"/>
      <c r="F145" s="134"/>
      <c r="G145" s="134"/>
      <c r="H145" s="134"/>
      <c r="I145" s="134"/>
      <c r="J145" s="134"/>
      <c r="K145" s="134"/>
      <c r="L145" s="134"/>
    </row>
    <row r="146" spans="1:12" ht="12.75">
      <c r="A146" s="133"/>
      <c r="B146" s="133"/>
      <c r="C146" s="133"/>
      <c r="D146" s="134"/>
      <c r="E146" s="134"/>
      <c r="F146" s="134"/>
      <c r="G146" s="134"/>
      <c r="H146" s="134"/>
      <c r="I146" s="134"/>
      <c r="J146" s="134"/>
      <c r="K146" s="134"/>
      <c r="L146" s="134"/>
    </row>
    <row r="147" spans="1:12" ht="12.75">
      <c r="A147" s="133"/>
      <c r="B147" s="133"/>
      <c r="C147" s="133"/>
      <c r="D147" s="134"/>
      <c r="E147" s="134"/>
      <c r="F147" s="134"/>
      <c r="G147" s="134"/>
      <c r="H147" s="134"/>
      <c r="I147" s="134"/>
      <c r="J147" s="134"/>
      <c r="K147" s="134"/>
      <c r="L147" s="134"/>
    </row>
    <row r="148" spans="1:12" ht="12.75">
      <c r="A148" s="133"/>
      <c r="B148" s="133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</row>
    <row r="149" spans="1:12" ht="12.75">
      <c r="A149" s="133"/>
      <c r="B149" s="133"/>
      <c r="C149" s="133"/>
      <c r="D149" s="134"/>
      <c r="E149" s="134"/>
      <c r="F149" s="134"/>
      <c r="G149" s="134"/>
      <c r="H149" s="134"/>
      <c r="I149" s="134"/>
      <c r="J149" s="134"/>
      <c r="K149" s="134"/>
      <c r="L149" s="134"/>
    </row>
    <row r="150" spans="1:12" ht="12.75">
      <c r="A150" s="133"/>
      <c r="B150" s="133"/>
      <c r="C150" s="133"/>
      <c r="D150" s="134"/>
      <c r="E150" s="134"/>
      <c r="F150" s="134"/>
      <c r="G150" s="134"/>
      <c r="H150" s="134"/>
      <c r="I150" s="134"/>
      <c r="J150" s="134"/>
      <c r="K150" s="134"/>
      <c r="L150" s="134"/>
    </row>
    <row r="151" spans="1:12" ht="12.75">
      <c r="A151" s="133"/>
      <c r="B151" s="133"/>
      <c r="C151" s="133"/>
      <c r="D151" s="134"/>
      <c r="E151" s="134"/>
      <c r="F151" s="134"/>
      <c r="G151" s="134"/>
      <c r="H151" s="134"/>
      <c r="I151" s="134"/>
      <c r="J151" s="134"/>
      <c r="K151" s="134"/>
      <c r="L151" s="134"/>
    </row>
    <row r="152" spans="1:12" ht="12.75">
      <c r="A152" s="133"/>
      <c r="B152" s="133"/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</row>
    <row r="153" spans="1:12" ht="12.75">
      <c r="A153" s="133"/>
      <c r="B153" s="133"/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</row>
    <row r="154" spans="1:12" ht="12.75">
      <c r="A154" s="133"/>
      <c r="B154" s="133"/>
      <c r="C154" s="133"/>
      <c r="D154" s="134"/>
      <c r="E154" s="134"/>
      <c r="F154" s="134"/>
      <c r="G154" s="134"/>
      <c r="H154" s="134"/>
      <c r="I154" s="134"/>
      <c r="J154" s="134"/>
      <c r="K154" s="134"/>
      <c r="L154" s="134"/>
    </row>
    <row r="155" spans="1:12" ht="12.75">
      <c r="A155" s="133"/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</row>
    <row r="156" spans="1:12" ht="12.75">
      <c r="A156" s="133"/>
      <c r="B156" s="133"/>
      <c r="C156" s="133"/>
      <c r="D156" s="134"/>
      <c r="E156" s="134"/>
      <c r="F156" s="134"/>
      <c r="G156" s="134"/>
      <c r="H156" s="134"/>
      <c r="I156" s="134"/>
      <c r="J156" s="134"/>
      <c r="K156" s="134"/>
      <c r="L156" s="134"/>
    </row>
    <row r="157" spans="1:12" ht="12.75">
      <c r="A157" s="133"/>
      <c r="B157" s="133"/>
      <c r="C157" s="133"/>
      <c r="D157" s="134"/>
      <c r="E157" s="134"/>
      <c r="F157" s="134"/>
      <c r="G157" s="134"/>
      <c r="H157" s="134"/>
      <c r="I157" s="134"/>
      <c r="J157" s="134"/>
      <c r="K157" s="134"/>
      <c r="L157" s="134"/>
    </row>
    <row r="158" spans="1:12" ht="12.75">
      <c r="A158" s="133"/>
      <c r="B158" s="133"/>
      <c r="C158" s="133"/>
      <c r="D158" s="134"/>
      <c r="E158" s="134"/>
      <c r="F158" s="134"/>
      <c r="G158" s="134"/>
      <c r="H158" s="134"/>
      <c r="I158" s="134"/>
      <c r="J158" s="134"/>
      <c r="K158" s="134"/>
      <c r="L158" s="134"/>
    </row>
    <row r="159" spans="1:12" ht="12.75">
      <c r="A159" s="133"/>
      <c r="B159" s="133"/>
      <c r="C159" s="133"/>
      <c r="D159" s="134"/>
      <c r="E159" s="134"/>
      <c r="F159" s="134"/>
      <c r="G159" s="134"/>
      <c r="H159" s="134"/>
      <c r="I159" s="134"/>
      <c r="J159" s="134"/>
      <c r="K159" s="134"/>
      <c r="L159" s="134"/>
    </row>
    <row r="160" spans="1:12" ht="12.75">
      <c r="A160" s="133"/>
      <c r="B160" s="133"/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</row>
    <row r="161" spans="1:12" ht="12.75">
      <c r="A161" s="133"/>
      <c r="B161" s="133"/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</row>
    <row r="162" spans="1:12" ht="12.75">
      <c r="A162" s="133"/>
      <c r="B162" s="133"/>
      <c r="C162" s="133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ht="12.75">
      <c r="A163" s="133"/>
      <c r="B163" s="133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</row>
    <row r="164" spans="1:12" ht="12.75">
      <c r="A164" s="133"/>
      <c r="B164" s="133"/>
      <c r="C164" s="133"/>
      <c r="D164" s="134"/>
      <c r="E164" s="134"/>
      <c r="F164" s="134"/>
      <c r="G164" s="134"/>
      <c r="H164" s="134"/>
      <c r="I164" s="134"/>
      <c r="J164" s="134"/>
      <c r="K164" s="134"/>
      <c r="L164" s="134"/>
    </row>
    <row r="165" spans="1:12" ht="12.75">
      <c r="A165" s="133"/>
      <c r="B165" s="133"/>
      <c r="C165" s="133"/>
      <c r="D165" s="134"/>
      <c r="E165" s="134"/>
      <c r="F165" s="134"/>
      <c r="G165" s="134"/>
      <c r="H165" s="134"/>
      <c r="I165" s="134"/>
      <c r="J165" s="134"/>
      <c r="K165" s="134"/>
      <c r="L165" s="134"/>
    </row>
    <row r="166" spans="1:12" ht="12.75">
      <c r="A166" s="133"/>
      <c r="B166" s="133"/>
      <c r="C166" s="133"/>
      <c r="D166" s="134"/>
      <c r="E166" s="134"/>
      <c r="F166" s="134"/>
      <c r="G166" s="134"/>
      <c r="H166" s="134"/>
      <c r="I166" s="134"/>
      <c r="J166" s="134"/>
      <c r="K166" s="134"/>
      <c r="L166" s="134"/>
    </row>
    <row r="167" spans="1:12" ht="12.75">
      <c r="A167" s="133"/>
      <c r="B167" s="133"/>
      <c r="C167" s="133"/>
      <c r="D167" s="134"/>
      <c r="E167" s="134"/>
      <c r="F167" s="134"/>
      <c r="G167" s="134"/>
      <c r="H167" s="134"/>
      <c r="I167" s="134"/>
      <c r="J167" s="134"/>
      <c r="K167" s="134"/>
      <c r="L167" s="134"/>
    </row>
    <row r="168" spans="1:12" ht="12.75">
      <c r="A168" s="133"/>
      <c r="B168" s="133"/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</row>
    <row r="169" spans="1:12" ht="12.75">
      <c r="A169" s="133"/>
      <c r="B169" s="133"/>
      <c r="C169" s="133"/>
      <c r="D169" s="134"/>
      <c r="E169" s="134"/>
      <c r="F169" s="134"/>
      <c r="G169" s="134"/>
      <c r="H169" s="134"/>
      <c r="I169" s="134"/>
      <c r="J169" s="134"/>
      <c r="K169" s="134"/>
      <c r="L169" s="134"/>
    </row>
    <row r="170" spans="1:12" ht="12.75">
      <c r="A170" s="133"/>
      <c r="B170" s="133"/>
      <c r="C170" s="133"/>
      <c r="D170" s="134"/>
      <c r="E170" s="134"/>
      <c r="F170" s="134"/>
      <c r="G170" s="134"/>
      <c r="H170" s="134"/>
      <c r="I170" s="134"/>
      <c r="J170" s="134"/>
      <c r="K170" s="134"/>
      <c r="L170" s="134"/>
    </row>
    <row r="171" spans="1:12" ht="12.75">
      <c r="A171" s="133"/>
      <c r="B171" s="133"/>
      <c r="C171" s="133"/>
      <c r="D171" s="134"/>
      <c r="E171" s="134"/>
      <c r="F171" s="134"/>
      <c r="G171" s="134"/>
      <c r="H171" s="134"/>
      <c r="I171" s="134"/>
      <c r="J171" s="134"/>
      <c r="K171" s="134"/>
      <c r="L171" s="134"/>
    </row>
    <row r="172" spans="1:12" ht="12.75">
      <c r="A172" s="133"/>
      <c r="B172" s="133"/>
      <c r="C172" s="133"/>
      <c r="D172" s="134"/>
      <c r="E172" s="134"/>
      <c r="F172" s="134"/>
      <c r="G172" s="134"/>
      <c r="H172" s="134"/>
      <c r="I172" s="134"/>
      <c r="J172" s="134"/>
      <c r="K172" s="134"/>
      <c r="L172" s="134"/>
    </row>
    <row r="173" spans="1:12" ht="12.75">
      <c r="A173" s="133"/>
      <c r="B173" s="133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</row>
    <row r="174" spans="1:12" ht="12.75">
      <c r="A174" s="133"/>
      <c r="B174" s="133"/>
      <c r="C174" s="133"/>
      <c r="D174" s="134"/>
      <c r="E174" s="134"/>
      <c r="F174" s="134"/>
      <c r="G174" s="134"/>
      <c r="H174" s="134"/>
      <c r="I174" s="134"/>
      <c r="J174" s="134"/>
      <c r="K174" s="134"/>
      <c r="L174" s="134"/>
    </row>
    <row r="175" spans="1:12" ht="12.75">
      <c r="A175" s="133"/>
      <c r="B175" s="133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</row>
    <row r="176" spans="1:12" ht="12.75">
      <c r="A176" s="133"/>
      <c r="B176" s="133"/>
      <c r="C176" s="133"/>
      <c r="D176" s="134"/>
      <c r="E176" s="134"/>
      <c r="F176" s="134"/>
      <c r="G176" s="134"/>
      <c r="H176" s="134"/>
      <c r="I176" s="134"/>
      <c r="J176" s="134"/>
      <c r="K176" s="134"/>
      <c r="L176" s="134"/>
    </row>
    <row r="177" spans="1:12" ht="12.75">
      <c r="A177" s="133"/>
      <c r="B177" s="133"/>
      <c r="C177" s="133"/>
      <c r="D177" s="134"/>
      <c r="E177" s="134"/>
      <c r="F177" s="134"/>
      <c r="G177" s="134"/>
      <c r="H177" s="134"/>
      <c r="I177" s="134"/>
      <c r="J177" s="134"/>
      <c r="K177" s="134"/>
      <c r="L177" s="134"/>
    </row>
    <row r="178" spans="1:12" ht="12.75">
      <c r="A178" s="133"/>
      <c r="B178" s="133"/>
      <c r="C178" s="133"/>
      <c r="D178" s="134"/>
      <c r="E178" s="134"/>
      <c r="F178" s="134"/>
      <c r="G178" s="134"/>
      <c r="H178" s="134"/>
      <c r="I178" s="134"/>
      <c r="J178" s="134"/>
      <c r="K178" s="134"/>
      <c r="L178" s="134"/>
    </row>
    <row r="179" spans="1:12" ht="12.75">
      <c r="A179" s="133"/>
      <c r="B179" s="133"/>
      <c r="C179" s="133"/>
      <c r="D179" s="134"/>
      <c r="E179" s="134"/>
      <c r="F179" s="134"/>
      <c r="G179" s="134"/>
      <c r="H179" s="134"/>
      <c r="I179" s="134"/>
      <c r="J179" s="134"/>
      <c r="K179" s="134"/>
      <c r="L179" s="134"/>
    </row>
    <row r="180" spans="1:12" ht="12.75">
      <c r="A180" s="133"/>
      <c r="B180" s="133"/>
      <c r="C180" s="133"/>
      <c r="D180" s="134"/>
      <c r="E180" s="134"/>
      <c r="F180" s="134"/>
      <c r="G180" s="134"/>
      <c r="H180" s="134"/>
      <c r="I180" s="134"/>
      <c r="J180" s="134"/>
      <c r="K180" s="134"/>
      <c r="L180" s="134"/>
    </row>
    <row r="181" spans="1:12" ht="12.75">
      <c r="A181" s="133"/>
      <c r="B181" s="133"/>
      <c r="C181" s="133"/>
      <c r="D181" s="134"/>
      <c r="E181" s="134"/>
      <c r="F181" s="134"/>
      <c r="G181" s="134"/>
      <c r="H181" s="134"/>
      <c r="I181" s="134"/>
      <c r="J181" s="134"/>
      <c r="K181" s="134"/>
      <c r="L181" s="134"/>
    </row>
    <row r="182" spans="1:12" ht="12.75">
      <c r="A182" s="133"/>
      <c r="B182" s="133"/>
      <c r="C182" s="133"/>
      <c r="D182" s="134"/>
      <c r="E182" s="134"/>
      <c r="F182" s="134"/>
      <c r="G182" s="134"/>
      <c r="H182" s="134"/>
      <c r="I182" s="134"/>
      <c r="J182" s="134"/>
      <c r="K182" s="134"/>
      <c r="L182" s="134"/>
    </row>
    <row r="183" spans="1:12" ht="12.75">
      <c r="A183" s="133"/>
      <c r="B183" s="133"/>
      <c r="C183" s="133"/>
      <c r="D183" s="134"/>
      <c r="E183" s="134"/>
      <c r="F183" s="134"/>
      <c r="G183" s="134"/>
      <c r="H183" s="134"/>
      <c r="I183" s="134"/>
      <c r="J183" s="134"/>
      <c r="K183" s="134"/>
      <c r="L183" s="134"/>
    </row>
    <row r="184" spans="1:12" ht="12.75">
      <c r="A184" s="133"/>
      <c r="B184" s="133"/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</row>
    <row r="185" spans="1:12" ht="12.75">
      <c r="A185" s="133"/>
      <c r="B185" s="133"/>
      <c r="C185" s="133"/>
      <c r="D185" s="134"/>
      <c r="E185" s="134"/>
      <c r="F185" s="134"/>
      <c r="G185" s="134"/>
      <c r="H185" s="134"/>
      <c r="I185" s="134"/>
      <c r="J185" s="134"/>
      <c r="K185" s="134"/>
      <c r="L185" s="134"/>
    </row>
    <row r="186" spans="1:12" ht="12.75">
      <c r="A186" s="133"/>
      <c r="B186" s="133"/>
      <c r="C186" s="133"/>
      <c r="D186" s="134"/>
      <c r="E186" s="134"/>
      <c r="F186" s="134"/>
      <c r="G186" s="134"/>
      <c r="H186" s="134"/>
      <c r="I186" s="134"/>
      <c r="J186" s="134"/>
      <c r="K186" s="134"/>
      <c r="L186" s="134"/>
    </row>
  </sheetData>
  <sheetProtection/>
  <mergeCells count="4">
    <mergeCell ref="M1:U1"/>
    <mergeCell ref="V1:AD1"/>
    <mergeCell ref="A1:E1"/>
    <mergeCell ref="F1:L1"/>
  </mergeCells>
  <printOptions/>
  <pageMargins left="0.25" right="0.31" top="1" bottom="1" header="0.5" footer="0.5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7"/>
  <sheetViews>
    <sheetView tabSelected="1" view="pageBreakPreview" zoomScale="115" zoomScaleNormal="115" zoomScaleSheetLayoutView="11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6" sqref="C26"/>
    </sheetView>
  </sheetViews>
  <sheetFormatPr defaultColWidth="9.00390625" defaultRowHeight="12.75"/>
  <cols>
    <col min="1" max="1" width="34.375" style="0" customWidth="1"/>
    <col min="2" max="2" width="12.75390625" style="0" customWidth="1"/>
    <col min="3" max="3" width="13.75390625" style="0" customWidth="1"/>
    <col min="4" max="4" width="12.25390625" style="0" customWidth="1"/>
    <col min="5" max="5" width="12.125" style="0" customWidth="1"/>
    <col min="6" max="6" width="13.625" style="0" customWidth="1"/>
    <col min="7" max="7" width="13.375" style="0" customWidth="1"/>
    <col min="8" max="8" width="10.375" style="0" customWidth="1"/>
    <col min="9" max="9" width="13.125" style="0" customWidth="1"/>
    <col min="10" max="10" width="12.00390625" style="0" customWidth="1"/>
    <col min="13" max="13" width="10.875" style="0" customWidth="1"/>
  </cols>
  <sheetData>
    <row r="1" spans="1:6" ht="15.75" customHeight="1">
      <c r="A1" s="163" t="s">
        <v>97</v>
      </c>
      <c r="B1" s="163"/>
      <c r="C1" s="163"/>
      <c r="D1" s="163"/>
      <c r="E1" s="49" t="s">
        <v>365</v>
      </c>
      <c r="F1" s="49"/>
    </row>
    <row r="2" spans="3:6" ht="15.75">
      <c r="C2" s="1"/>
      <c r="D2" s="1"/>
      <c r="E2" s="2"/>
      <c r="F2" s="1"/>
    </row>
    <row r="3" spans="1:6" ht="27" customHeight="1">
      <c r="A3" s="164" t="s">
        <v>1</v>
      </c>
      <c r="B3" s="30" t="s">
        <v>94</v>
      </c>
      <c r="C3" s="165" t="s">
        <v>30</v>
      </c>
      <c r="D3" s="165"/>
      <c r="E3" s="165"/>
      <c r="F3" s="165"/>
    </row>
    <row r="4" spans="1:6" ht="12.75">
      <c r="A4" s="164"/>
      <c r="B4" s="30"/>
      <c r="C4" s="14" t="s">
        <v>2</v>
      </c>
      <c r="D4" s="14" t="s">
        <v>3</v>
      </c>
      <c r="E4" s="14" t="s">
        <v>4</v>
      </c>
      <c r="F4" s="14" t="s">
        <v>5</v>
      </c>
    </row>
    <row r="5" spans="1:6" ht="12.75">
      <c r="A5" s="13"/>
      <c r="B5" s="13"/>
      <c r="C5" s="6"/>
      <c r="D5" s="6"/>
      <c r="E5" s="6"/>
      <c r="F5" s="6"/>
    </row>
    <row r="6" spans="1:6" ht="12.75">
      <c r="A6" s="162" t="s">
        <v>93</v>
      </c>
      <c r="B6" s="162"/>
      <c r="C6" s="162"/>
      <c r="D6" s="162"/>
      <c r="E6" s="162"/>
      <c r="F6" s="162"/>
    </row>
    <row r="7" spans="1:7" ht="12.75">
      <c r="A7" s="4" t="s">
        <v>6</v>
      </c>
      <c r="B7" s="4"/>
      <c r="C7" s="59"/>
      <c r="D7" s="59"/>
      <c r="E7" s="59"/>
      <c r="F7" s="59"/>
      <c r="G7" s="58"/>
    </row>
    <row r="8" spans="1:8" ht="12.75">
      <c r="A8" s="18" t="s">
        <v>8</v>
      </c>
      <c r="B8" s="18" t="s">
        <v>52</v>
      </c>
      <c r="C8" s="140">
        <f>C9+C10+C11+C12</f>
        <v>2.4602929999999996</v>
      </c>
      <c r="D8" s="140">
        <f>D9+D10+D11+D12</f>
        <v>2.533293</v>
      </c>
      <c r="E8" s="140">
        <f>E9+E10+E11+E12</f>
        <v>2.9672929999999997</v>
      </c>
      <c r="F8" s="140">
        <f>F9+F10+F11+F12</f>
        <v>3.4202929999999996</v>
      </c>
      <c r="G8" s="57"/>
      <c r="H8" s="3"/>
    </row>
    <row r="9" spans="1:15" ht="12.75">
      <c r="A9" s="5" t="s">
        <v>29</v>
      </c>
      <c r="B9" s="5" t="s">
        <v>52</v>
      </c>
      <c r="C9" s="141">
        <f>Тарифное_меню!$B$16</f>
        <v>1.529</v>
      </c>
      <c r="D9" s="141">
        <f>Тарифное_меню!$B$17</f>
        <v>1.602</v>
      </c>
      <c r="E9" s="141">
        <f>Тарифное_меню!$B$18</f>
        <v>2.036</v>
      </c>
      <c r="F9" s="141">
        <f>Тарифное_меню!$B$19</f>
        <v>2.489</v>
      </c>
      <c r="G9" s="57"/>
      <c r="H9" s="9"/>
      <c r="I9" s="9"/>
      <c r="J9" s="9"/>
      <c r="K9" s="9"/>
      <c r="L9" s="50"/>
      <c r="M9" s="50"/>
      <c r="N9" s="50"/>
      <c r="O9" s="50"/>
    </row>
    <row r="10" spans="1:15" ht="12.75">
      <c r="A10" s="5" t="s">
        <v>15</v>
      </c>
      <c r="B10" s="5" t="s">
        <v>52</v>
      </c>
      <c r="C10" s="141">
        <f>Тарифное_меню!B7</f>
        <v>0.117</v>
      </c>
      <c r="D10" s="141">
        <f>Тарифное_меню!B7</f>
        <v>0.117</v>
      </c>
      <c r="E10" s="141">
        <f>Тарифное_меню!B7</f>
        <v>0.117</v>
      </c>
      <c r="F10" s="141">
        <f>Тарифное_меню!B7</f>
        <v>0.117</v>
      </c>
      <c r="G10" s="57"/>
      <c r="H10" s="10"/>
      <c r="I10" s="10"/>
      <c r="J10" s="10"/>
      <c r="K10" s="10"/>
      <c r="L10" s="50"/>
      <c r="M10" s="50"/>
      <c r="N10" s="50"/>
      <c r="O10" s="50"/>
    </row>
    <row r="11" spans="1:15" ht="12.75">
      <c r="A11" s="5" t="s">
        <v>28</v>
      </c>
      <c r="B11" s="5" t="s">
        <v>52</v>
      </c>
      <c r="C11" s="141">
        <f>Цены_АТС!$F$30/1000</f>
        <v>0.8111799999999999</v>
      </c>
      <c r="D11" s="141">
        <f>Цены_АТС!$F$30/1000</f>
        <v>0.8111799999999999</v>
      </c>
      <c r="E11" s="141">
        <f>Цены_АТС!$F$30/1000</f>
        <v>0.8111799999999999</v>
      </c>
      <c r="F11" s="141">
        <f>Цены_АТС!$F$30/1000</f>
        <v>0.8111799999999999</v>
      </c>
      <c r="G11" s="7"/>
      <c r="H11" s="10"/>
      <c r="I11" s="52"/>
      <c r="J11" s="52"/>
      <c r="K11" s="52"/>
      <c r="L11" s="52"/>
      <c r="M11" s="50"/>
      <c r="N11" s="50"/>
      <c r="O11" s="50"/>
    </row>
    <row r="12" spans="1:15" ht="12.75">
      <c r="A12" s="8" t="s">
        <v>27</v>
      </c>
      <c r="B12" s="8" t="s">
        <v>52</v>
      </c>
      <c r="C12" s="141">
        <f>Тарифное_меню!B10+Тарифное_меню!B11+Тарифное_меню!B12</f>
        <v>0.003113</v>
      </c>
      <c r="D12" s="141">
        <f>Тарифное_меню!B10+Тарифное_меню!B11+Тарифное_меню!B12</f>
        <v>0.003113</v>
      </c>
      <c r="E12" s="141">
        <f>Тарифное_меню!B10+Тарифное_меню!B11+Тарифное_меню!B12</f>
        <v>0.003113</v>
      </c>
      <c r="F12" s="141">
        <f>Тарифное_меню!B10+Тарифное_меню!B11+Тарифное_меню!B12</f>
        <v>0.003113</v>
      </c>
      <c r="G12" s="7"/>
      <c r="H12" s="10"/>
      <c r="I12" s="10"/>
      <c r="J12" s="10"/>
      <c r="K12" s="10"/>
      <c r="L12" s="51"/>
      <c r="M12" s="51"/>
      <c r="N12" s="51"/>
      <c r="O12" s="51"/>
    </row>
    <row r="13" spans="1:11" ht="12.75">
      <c r="A13" s="18" t="s">
        <v>9</v>
      </c>
      <c r="B13" s="18" t="s">
        <v>52</v>
      </c>
      <c r="C13" s="140">
        <f>C14+C15+C16+C17</f>
        <v>2.4602929999999996</v>
      </c>
      <c r="D13" s="140">
        <f>D14+D15+D16+D17</f>
        <v>2.533293</v>
      </c>
      <c r="E13" s="140">
        <f>E14+E15+E16+E17</f>
        <v>2.9672929999999997</v>
      </c>
      <c r="F13" s="140">
        <f>F14+F15+F16+F17</f>
        <v>3.4202929999999996</v>
      </c>
      <c r="G13" s="7"/>
      <c r="H13" s="10"/>
      <c r="I13" s="10"/>
      <c r="J13" s="10"/>
      <c r="K13" s="10"/>
    </row>
    <row r="14" spans="1:15" ht="12.75">
      <c r="A14" s="5" t="s">
        <v>29</v>
      </c>
      <c r="B14" s="5" t="s">
        <v>52</v>
      </c>
      <c r="C14" s="141">
        <f>Тарифное_меню!$B$16</f>
        <v>1.529</v>
      </c>
      <c r="D14" s="141">
        <f>Тарифное_меню!$B$17</f>
        <v>1.602</v>
      </c>
      <c r="E14" s="141">
        <f>Тарифное_меню!$B$18</f>
        <v>2.036</v>
      </c>
      <c r="F14" s="141">
        <f>Тарифное_меню!$B$19</f>
        <v>2.489</v>
      </c>
      <c r="G14" s="7"/>
      <c r="H14" s="9"/>
      <c r="I14" s="9"/>
      <c r="J14" s="9"/>
      <c r="K14" s="9"/>
      <c r="L14" s="50"/>
      <c r="M14" s="50"/>
      <c r="N14" s="50"/>
      <c r="O14" s="50"/>
    </row>
    <row r="15" spans="1:15" ht="12.75">
      <c r="A15" s="5" t="s">
        <v>15</v>
      </c>
      <c r="B15" s="5" t="s">
        <v>52</v>
      </c>
      <c r="C15" s="141">
        <f>Тарифное_меню!B7</f>
        <v>0.117</v>
      </c>
      <c r="D15" s="141">
        <f>Тарифное_меню!B7</f>
        <v>0.117</v>
      </c>
      <c r="E15" s="141">
        <f>Тарифное_меню!B7</f>
        <v>0.117</v>
      </c>
      <c r="F15" s="141">
        <f>Тарифное_меню!B7</f>
        <v>0.117</v>
      </c>
      <c r="G15" s="7"/>
      <c r="H15" s="10"/>
      <c r="I15" s="10"/>
      <c r="J15" s="10"/>
      <c r="K15" s="10"/>
      <c r="L15" s="50"/>
      <c r="M15" s="50"/>
      <c r="N15" s="50"/>
      <c r="O15" s="50"/>
    </row>
    <row r="16" spans="1:15" ht="12.75">
      <c r="A16" s="5" t="s">
        <v>28</v>
      </c>
      <c r="B16" s="5" t="s">
        <v>52</v>
      </c>
      <c r="C16" s="141">
        <f>Цены_АТС!$G$30/1000</f>
        <v>0.8111799999999999</v>
      </c>
      <c r="D16" s="141">
        <f>Цены_АТС!$G$30/1000</f>
        <v>0.8111799999999999</v>
      </c>
      <c r="E16" s="141">
        <f>Цены_АТС!$G$30/1000</f>
        <v>0.8111799999999999</v>
      </c>
      <c r="F16" s="141">
        <f>Цены_АТС!$G$30/1000</f>
        <v>0.8111799999999999</v>
      </c>
      <c r="G16" s="7"/>
      <c r="H16" s="10"/>
      <c r="I16" s="52"/>
      <c r="J16" s="52"/>
      <c r="K16" s="52"/>
      <c r="L16" s="52"/>
      <c r="M16" s="50"/>
      <c r="N16" s="50"/>
      <c r="O16" s="50"/>
    </row>
    <row r="17" spans="1:15" ht="12.75">
      <c r="A17" s="8" t="s">
        <v>27</v>
      </c>
      <c r="B17" s="8" t="s">
        <v>52</v>
      </c>
      <c r="C17" s="141">
        <f>Тарифное_меню!B10+Тарифное_меню!B11+Тарифное_меню!B12</f>
        <v>0.003113</v>
      </c>
      <c r="D17" s="141">
        <f>Тарифное_меню!B10+Тарифное_меню!B11+Тарифное_меню!B12</f>
        <v>0.003113</v>
      </c>
      <c r="E17" s="141">
        <f>Тарифное_меню!B10+Тарифное_меню!B11+Тарифное_меню!B12</f>
        <v>0.003113</v>
      </c>
      <c r="F17" s="141">
        <f>Тарифное_меню!B10+Тарифное_меню!B11+Тарифное_меню!B12</f>
        <v>0.003113</v>
      </c>
      <c r="G17" s="7"/>
      <c r="H17" s="10"/>
      <c r="I17" s="10"/>
      <c r="J17" s="10"/>
      <c r="K17" s="10"/>
      <c r="L17" s="50"/>
      <c r="M17" s="50"/>
      <c r="N17" s="50"/>
      <c r="O17" s="50"/>
    </row>
    <row r="18" spans="1:11" ht="12.75">
      <c r="A18" s="18" t="s">
        <v>10</v>
      </c>
      <c r="B18" s="18" t="s">
        <v>52</v>
      </c>
      <c r="C18" s="140">
        <f>C19+C20+C21+C22</f>
        <v>2.4602929999999996</v>
      </c>
      <c r="D18" s="140">
        <f>D19+D20+D21+D22</f>
        <v>2.533293</v>
      </c>
      <c r="E18" s="140">
        <f>E19+E20+E21+E22</f>
        <v>2.9672929999999997</v>
      </c>
      <c r="F18" s="140">
        <f>F19+F20+F21+F22</f>
        <v>3.4202929999999996</v>
      </c>
      <c r="G18" s="7"/>
      <c r="H18" s="10"/>
      <c r="I18" s="10"/>
      <c r="J18" s="10"/>
      <c r="K18" s="10"/>
    </row>
    <row r="19" spans="1:15" ht="12.75">
      <c r="A19" s="5" t="s">
        <v>29</v>
      </c>
      <c r="B19" s="5" t="s">
        <v>52</v>
      </c>
      <c r="C19" s="141">
        <f>Тарифное_меню!$B$16</f>
        <v>1.529</v>
      </c>
      <c r="D19" s="141">
        <f>Тарифное_меню!$B$17</f>
        <v>1.602</v>
      </c>
      <c r="E19" s="141">
        <f>Тарифное_меню!$B$18</f>
        <v>2.036</v>
      </c>
      <c r="F19" s="141">
        <f>Тарифное_меню!$B$19</f>
        <v>2.489</v>
      </c>
      <c r="G19" s="7"/>
      <c r="H19" s="9"/>
      <c r="I19" s="9"/>
      <c r="J19" s="9"/>
      <c r="K19" s="9"/>
      <c r="L19" s="50"/>
      <c r="M19" s="50"/>
      <c r="N19" s="50"/>
      <c r="O19" s="50"/>
    </row>
    <row r="20" spans="1:15" ht="12.75">
      <c r="A20" s="5" t="s">
        <v>15</v>
      </c>
      <c r="B20" s="5" t="s">
        <v>52</v>
      </c>
      <c r="C20" s="141">
        <f>Тарифное_меню!B7</f>
        <v>0.117</v>
      </c>
      <c r="D20" s="141">
        <f>Тарифное_меню!B7</f>
        <v>0.117</v>
      </c>
      <c r="E20" s="141">
        <f>Тарифное_меню!B7</f>
        <v>0.117</v>
      </c>
      <c r="F20" s="141">
        <f>Тарифное_меню!B7</f>
        <v>0.117</v>
      </c>
      <c r="G20" s="7"/>
      <c r="H20" s="10"/>
      <c r="I20" s="10"/>
      <c r="J20" s="10"/>
      <c r="K20" s="10"/>
      <c r="L20" s="50"/>
      <c r="M20" s="50"/>
      <c r="N20" s="50"/>
      <c r="O20" s="50"/>
    </row>
    <row r="21" spans="1:15" ht="12.75">
      <c r="A21" s="5" t="s">
        <v>28</v>
      </c>
      <c r="B21" s="5" t="s">
        <v>52</v>
      </c>
      <c r="C21" s="141">
        <f>Цены_АТС!$H$30/1000</f>
        <v>0.8111799999999999</v>
      </c>
      <c r="D21" s="141">
        <f>Цены_АТС!$H$30/1000</f>
        <v>0.8111799999999999</v>
      </c>
      <c r="E21" s="141">
        <f>Цены_АТС!$H$30/1000</f>
        <v>0.8111799999999999</v>
      </c>
      <c r="F21" s="141">
        <f>Цены_АТС!$H$30/1000</f>
        <v>0.8111799999999999</v>
      </c>
      <c r="G21" s="7"/>
      <c r="H21" s="10"/>
      <c r="I21" s="52"/>
      <c r="J21" s="52"/>
      <c r="K21" s="52"/>
      <c r="L21" s="52"/>
      <c r="M21" s="50"/>
      <c r="N21" s="50"/>
      <c r="O21" s="50"/>
    </row>
    <row r="22" spans="1:15" ht="12.75">
      <c r="A22" s="8" t="s">
        <v>27</v>
      </c>
      <c r="B22" s="8" t="s">
        <v>52</v>
      </c>
      <c r="C22" s="141">
        <f>Тарифное_меню!B10+Тарифное_меню!B11+Тарифное_меню!B12</f>
        <v>0.003113</v>
      </c>
      <c r="D22" s="141">
        <f>Тарифное_меню!B10+Тарифное_меню!B11+Тарифное_меню!B12</f>
        <v>0.003113</v>
      </c>
      <c r="E22" s="141">
        <f>Тарифное_меню!B10+Тарифное_меню!B11+Тарифное_меню!B12</f>
        <v>0.003113</v>
      </c>
      <c r="F22" s="141">
        <f>Тарифное_меню!B10+Тарифное_меню!B11+Тарифное_меню!B12</f>
        <v>0.003113</v>
      </c>
      <c r="G22" s="7"/>
      <c r="H22" s="10"/>
      <c r="I22" s="10"/>
      <c r="J22" s="10"/>
      <c r="K22" s="10"/>
      <c r="L22" s="50"/>
      <c r="M22" s="50"/>
      <c r="N22" s="50"/>
      <c r="O22" s="50"/>
    </row>
    <row r="23" spans="1:11" ht="12.75">
      <c r="A23" s="18" t="s">
        <v>11</v>
      </c>
      <c r="B23" s="18" t="s">
        <v>52</v>
      </c>
      <c r="C23" s="140">
        <f>C24+C25+C26+C27</f>
        <v>2.4602929999999996</v>
      </c>
      <c r="D23" s="140">
        <f>D24+D25+D26+D27</f>
        <v>2.533293</v>
      </c>
      <c r="E23" s="140">
        <f>E24+E25+E26+E27</f>
        <v>2.9672929999999997</v>
      </c>
      <c r="F23" s="140">
        <f>F24+F25+F26+F27</f>
        <v>3.4202929999999996</v>
      </c>
      <c r="G23" s="7"/>
      <c r="H23" s="10"/>
      <c r="I23" s="10"/>
      <c r="J23" s="10"/>
      <c r="K23" s="10"/>
    </row>
    <row r="24" spans="1:11" ht="12.75">
      <c r="A24" s="5" t="s">
        <v>29</v>
      </c>
      <c r="B24" s="5" t="s">
        <v>52</v>
      </c>
      <c r="C24" s="141">
        <f>Тарифное_меню!$B$16</f>
        <v>1.529</v>
      </c>
      <c r="D24" s="141">
        <f>Тарифное_меню!$B$17</f>
        <v>1.602</v>
      </c>
      <c r="E24" s="141">
        <f>Тарифное_меню!$B$18</f>
        <v>2.036</v>
      </c>
      <c r="F24" s="141">
        <f>Тарифное_меню!$B$19</f>
        <v>2.489</v>
      </c>
      <c r="G24" s="7"/>
      <c r="H24" s="9"/>
      <c r="I24" s="9"/>
      <c r="J24" s="9"/>
      <c r="K24" s="9"/>
    </row>
    <row r="25" spans="1:11" ht="12.75">
      <c r="A25" s="5" t="s">
        <v>15</v>
      </c>
      <c r="B25" s="5" t="s">
        <v>52</v>
      </c>
      <c r="C25" s="141">
        <f>Тарифное_меню!B7</f>
        <v>0.117</v>
      </c>
      <c r="D25" s="141">
        <f>Тарифное_меню!B7</f>
        <v>0.117</v>
      </c>
      <c r="E25" s="141">
        <f>Тарифное_меню!B7</f>
        <v>0.117</v>
      </c>
      <c r="F25" s="141">
        <f>Тарифное_меню!B7</f>
        <v>0.117</v>
      </c>
      <c r="G25" s="7"/>
      <c r="H25" s="10"/>
      <c r="I25" s="10"/>
      <c r="J25" s="10"/>
      <c r="K25" s="10"/>
    </row>
    <row r="26" spans="1:12" ht="12.75">
      <c r="A26" s="5" t="s">
        <v>28</v>
      </c>
      <c r="B26" s="5" t="s">
        <v>52</v>
      </c>
      <c r="C26" s="141">
        <f>Цены_АТС!$I$30/1000</f>
        <v>0.8111799999999999</v>
      </c>
      <c r="D26" s="141">
        <f>Цены_АТС!$I$30/1000</f>
        <v>0.8111799999999999</v>
      </c>
      <c r="E26" s="141">
        <f>Цены_АТС!$I$30/1000</f>
        <v>0.8111799999999999</v>
      </c>
      <c r="F26" s="141">
        <f>Цены_АТС!$I$30/1000</f>
        <v>0.8111799999999999</v>
      </c>
      <c r="G26" s="7"/>
      <c r="H26" s="10"/>
      <c r="I26" s="52"/>
      <c r="J26" s="52"/>
      <c r="K26" s="52"/>
      <c r="L26" s="52"/>
    </row>
    <row r="27" spans="1:11" ht="12.75">
      <c r="A27" s="8" t="s">
        <v>27</v>
      </c>
      <c r="B27" s="8" t="s">
        <v>52</v>
      </c>
      <c r="C27" s="141">
        <f>Тарифное_меню!B10+Тарифное_меню!B11+Тарифное_меню!B12</f>
        <v>0.003113</v>
      </c>
      <c r="D27" s="141">
        <f>Тарифное_меню!B10+Тарифное_меню!B11+Тарифное_меню!B12</f>
        <v>0.003113</v>
      </c>
      <c r="E27" s="141">
        <f>Тарифное_меню!B10+Тарифное_меню!B11+Тарифное_меню!B12</f>
        <v>0.003113</v>
      </c>
      <c r="F27" s="141">
        <f>Тарифное_меню!B10+Тарифное_меню!B11+Тарифное_меню!B12</f>
        <v>0.003113</v>
      </c>
      <c r="G27" s="7"/>
      <c r="H27" s="10"/>
      <c r="I27" s="10"/>
      <c r="J27" s="10"/>
      <c r="K27" s="10"/>
    </row>
    <row r="28" spans="1:11" ht="12.75">
      <c r="A28" s="18" t="s">
        <v>24</v>
      </c>
      <c r="B28" s="18" t="s">
        <v>52</v>
      </c>
      <c r="C28" s="140">
        <f>C29+C30+C31+C32</f>
        <v>2.4602929999999996</v>
      </c>
      <c r="D28" s="140">
        <f>D29+D30+D31+D32</f>
        <v>2.533293</v>
      </c>
      <c r="E28" s="140">
        <f>E29+E30+E31+E32</f>
        <v>2.9672929999999997</v>
      </c>
      <c r="F28" s="140">
        <f>F29+F30+F31+F32</f>
        <v>3.4202929999999996</v>
      </c>
      <c r="G28" s="7"/>
      <c r="H28" s="10"/>
      <c r="I28" s="10"/>
      <c r="J28" s="10"/>
      <c r="K28" s="10"/>
    </row>
    <row r="29" spans="1:11" ht="12.75">
      <c r="A29" s="5" t="s">
        <v>29</v>
      </c>
      <c r="B29" s="5" t="s">
        <v>52</v>
      </c>
      <c r="C29" s="141">
        <f>Тарифное_меню!$B$16</f>
        <v>1.529</v>
      </c>
      <c r="D29" s="141">
        <f>Тарифное_меню!$B$17</f>
        <v>1.602</v>
      </c>
      <c r="E29" s="141">
        <f>Тарифное_меню!$B$18</f>
        <v>2.036</v>
      </c>
      <c r="F29" s="141">
        <f>Тарифное_меню!$B$19</f>
        <v>2.489</v>
      </c>
      <c r="G29" s="7"/>
      <c r="H29" s="9"/>
      <c r="I29" s="9"/>
      <c r="J29" s="9"/>
      <c r="K29" s="9"/>
    </row>
    <row r="30" spans="1:11" ht="12.75">
      <c r="A30" s="5" t="s">
        <v>15</v>
      </c>
      <c r="B30" s="5" t="s">
        <v>52</v>
      </c>
      <c r="C30" s="141">
        <f>Тарифное_меню!B7</f>
        <v>0.117</v>
      </c>
      <c r="D30" s="141">
        <f>Тарифное_меню!B7</f>
        <v>0.117</v>
      </c>
      <c r="E30" s="141">
        <f>Тарифное_меню!B7</f>
        <v>0.117</v>
      </c>
      <c r="F30" s="141">
        <f>Тарифное_меню!B7</f>
        <v>0.117</v>
      </c>
      <c r="G30" s="7"/>
      <c r="H30" s="10"/>
      <c r="I30" s="10"/>
      <c r="J30" s="10"/>
      <c r="K30" s="10"/>
    </row>
    <row r="31" spans="1:12" ht="12.75">
      <c r="A31" s="5" t="s">
        <v>28</v>
      </c>
      <c r="B31" s="5" t="s">
        <v>52</v>
      </c>
      <c r="C31" s="141">
        <f>Цены_АТС!$J$30/1000</f>
        <v>0.8111799999999999</v>
      </c>
      <c r="D31" s="141">
        <f>Цены_АТС!$J$30/1000</f>
        <v>0.8111799999999999</v>
      </c>
      <c r="E31" s="141">
        <f>Цены_АТС!$J$30/1000</f>
        <v>0.8111799999999999</v>
      </c>
      <c r="F31" s="141">
        <f>Цены_АТС!$J$30/1000</f>
        <v>0.8111799999999999</v>
      </c>
      <c r="G31" s="7"/>
      <c r="H31" s="10"/>
      <c r="I31" s="52"/>
      <c r="J31" s="52"/>
      <c r="K31" s="52"/>
      <c r="L31" s="52"/>
    </row>
    <row r="32" spans="1:11" ht="12.75">
      <c r="A32" s="8" t="s">
        <v>27</v>
      </c>
      <c r="B32" s="8" t="s">
        <v>52</v>
      </c>
      <c r="C32" s="141">
        <f>Тарифное_меню!B10+Тарифное_меню!B11+Тарифное_меню!B12</f>
        <v>0.003113</v>
      </c>
      <c r="D32" s="141">
        <f>Тарифное_меню!B10+Тарифное_меню!B11+Тарифное_меню!B12</f>
        <v>0.003113</v>
      </c>
      <c r="E32" s="141">
        <f>Тарифное_меню!B10+Тарифное_меню!B11+Тарифное_меню!B12</f>
        <v>0.003113</v>
      </c>
      <c r="F32" s="141">
        <f>Тарифное_меню!B10+Тарифное_меню!B11+Тарифное_меню!B12</f>
        <v>0.003113</v>
      </c>
      <c r="G32" s="7"/>
      <c r="H32" s="10"/>
      <c r="I32" s="10"/>
      <c r="J32" s="10"/>
      <c r="K32" s="10"/>
    </row>
    <row r="33" spans="1:11" ht="12.75">
      <c r="A33" s="18" t="s">
        <v>25</v>
      </c>
      <c r="B33" s="18" t="s">
        <v>52</v>
      </c>
      <c r="C33" s="140">
        <f>C34+C35+C36+C37</f>
        <v>2.4602929999999996</v>
      </c>
      <c r="D33" s="140">
        <f>D34+D35+D36+D37</f>
        <v>2.533293</v>
      </c>
      <c r="E33" s="140">
        <f>E34+E35+E36+E37</f>
        <v>2.9672929999999997</v>
      </c>
      <c r="F33" s="140">
        <f>F34+F35+F36+F37</f>
        <v>3.4202929999999996</v>
      </c>
      <c r="G33" s="7"/>
      <c r="H33" s="10"/>
      <c r="I33" s="10"/>
      <c r="J33" s="10"/>
      <c r="K33" s="10"/>
    </row>
    <row r="34" spans="1:11" ht="12.75">
      <c r="A34" s="5" t="s">
        <v>29</v>
      </c>
      <c r="B34" s="5" t="s">
        <v>52</v>
      </c>
      <c r="C34" s="141">
        <f>Тарифное_меню!$B$16</f>
        <v>1.529</v>
      </c>
      <c r="D34" s="141">
        <f>Тарифное_меню!$B$17</f>
        <v>1.602</v>
      </c>
      <c r="E34" s="141">
        <f>Тарифное_меню!$B$18</f>
        <v>2.036</v>
      </c>
      <c r="F34" s="141">
        <f>Тарифное_меню!$B$19</f>
        <v>2.489</v>
      </c>
      <c r="G34" s="7"/>
      <c r="H34" s="9"/>
      <c r="I34" s="9"/>
      <c r="J34" s="9"/>
      <c r="K34" s="9"/>
    </row>
    <row r="35" spans="1:11" ht="12.75">
      <c r="A35" s="5" t="s">
        <v>15</v>
      </c>
      <c r="B35" s="5" t="s">
        <v>52</v>
      </c>
      <c r="C35" s="141">
        <f>Тарифное_меню!B7</f>
        <v>0.117</v>
      </c>
      <c r="D35" s="141">
        <f>Тарифное_меню!B7</f>
        <v>0.117</v>
      </c>
      <c r="E35" s="141">
        <f>Тарифное_меню!B7</f>
        <v>0.117</v>
      </c>
      <c r="F35" s="141">
        <f>Тарифное_меню!B7</f>
        <v>0.117</v>
      </c>
      <c r="G35" s="7"/>
      <c r="H35" s="10"/>
      <c r="I35" s="10"/>
      <c r="J35" s="10"/>
      <c r="K35" s="10"/>
    </row>
    <row r="36" spans="1:12" ht="12.75">
      <c r="A36" s="5" t="s">
        <v>28</v>
      </c>
      <c r="B36" s="5" t="s">
        <v>52</v>
      </c>
      <c r="C36" s="141">
        <f>Цены_АТС!$J$30/1000</f>
        <v>0.8111799999999999</v>
      </c>
      <c r="D36" s="141">
        <f>Цены_АТС!$J$30/1000</f>
        <v>0.8111799999999999</v>
      </c>
      <c r="E36" s="141">
        <f>Цены_АТС!$J$30/1000</f>
        <v>0.8111799999999999</v>
      </c>
      <c r="F36" s="141">
        <f>Цены_АТС!$J$30/1000</f>
        <v>0.8111799999999999</v>
      </c>
      <c r="G36" s="7"/>
      <c r="H36" s="54"/>
      <c r="I36" s="52"/>
      <c r="J36" s="52"/>
      <c r="K36" s="52"/>
      <c r="L36" s="52"/>
    </row>
    <row r="37" spans="1:12" ht="12.75">
      <c r="A37" s="8" t="s">
        <v>27</v>
      </c>
      <c r="B37" s="8" t="s">
        <v>52</v>
      </c>
      <c r="C37" s="141">
        <f>Тарифное_меню!B10+Тарифное_меню!B11+Тарифное_меню!B12</f>
        <v>0.003113</v>
      </c>
      <c r="D37" s="141">
        <f>Тарифное_меню!B10+Тарифное_меню!B11+Тарифное_меню!B12</f>
        <v>0.003113</v>
      </c>
      <c r="E37" s="141">
        <f>Тарифное_меню!B10+Тарифное_меню!B11+Тарифное_меню!B12</f>
        <v>0.003113</v>
      </c>
      <c r="F37" s="141">
        <f>Тарифное_меню!B10+Тарифное_меню!B11+Тарифное_меню!B12</f>
        <v>0.003113</v>
      </c>
      <c r="G37" s="7"/>
      <c r="H37" s="10"/>
      <c r="I37" s="10"/>
      <c r="J37" s="10"/>
      <c r="K37" s="10"/>
      <c r="L37" s="10"/>
    </row>
    <row r="38" spans="1:11" ht="12.75">
      <c r="A38" s="18" t="s">
        <v>26</v>
      </c>
      <c r="B38" s="18" t="s">
        <v>52</v>
      </c>
      <c r="C38" s="140">
        <f>C39+C40+C41+C42</f>
        <v>2.4602929999999996</v>
      </c>
      <c r="D38" s="140">
        <f>D39+D40+D41+D42</f>
        <v>2.533293</v>
      </c>
      <c r="E38" s="140">
        <f>E39+E40+E41+E42</f>
        <v>2.9672929999999997</v>
      </c>
      <c r="F38" s="140">
        <f>F39+F40+F41+F42</f>
        <v>3.4202929999999996</v>
      </c>
      <c r="G38" s="7"/>
      <c r="H38" s="53"/>
      <c r="I38" s="53"/>
      <c r="J38" s="53"/>
      <c r="K38" s="53"/>
    </row>
    <row r="39" spans="1:11" ht="12.75">
      <c r="A39" s="5" t="s">
        <v>29</v>
      </c>
      <c r="B39" s="5" t="s">
        <v>52</v>
      </c>
      <c r="C39" s="141">
        <f>Тарифное_меню!$B$16</f>
        <v>1.529</v>
      </c>
      <c r="D39" s="141">
        <f>Тарифное_меню!$B$17</f>
        <v>1.602</v>
      </c>
      <c r="E39" s="141">
        <f>Тарифное_меню!$B$18</f>
        <v>2.036</v>
      </c>
      <c r="F39" s="141">
        <f>Тарифное_меню!$B$19</f>
        <v>2.489</v>
      </c>
      <c r="G39" s="7"/>
      <c r="H39" s="9"/>
      <c r="I39" s="9"/>
      <c r="J39" s="9"/>
      <c r="K39" s="9"/>
    </row>
    <row r="40" spans="1:12" ht="12.75">
      <c r="A40" s="5" t="s">
        <v>15</v>
      </c>
      <c r="B40" s="5" t="s">
        <v>52</v>
      </c>
      <c r="C40" s="141">
        <f>Тарифное_меню!B7</f>
        <v>0.117</v>
      </c>
      <c r="D40" s="141">
        <f>Тарифное_меню!B7</f>
        <v>0.117</v>
      </c>
      <c r="E40" s="141">
        <f>Тарифное_меню!B7</f>
        <v>0.117</v>
      </c>
      <c r="F40" s="141">
        <f>Тарифное_меню!B7</f>
        <v>0.117</v>
      </c>
      <c r="G40" s="7"/>
      <c r="H40" s="10"/>
      <c r="I40" s="52"/>
      <c r="J40" s="52"/>
      <c r="K40" s="52"/>
      <c r="L40" s="52"/>
    </row>
    <row r="41" spans="1:12" ht="12.75">
      <c r="A41" s="5" t="s">
        <v>28</v>
      </c>
      <c r="B41" s="5" t="s">
        <v>52</v>
      </c>
      <c r="C41" s="141">
        <f>Цены_АТС!$J$30/1000</f>
        <v>0.8111799999999999</v>
      </c>
      <c r="D41" s="141">
        <f>Цены_АТС!$J$30/1000</f>
        <v>0.8111799999999999</v>
      </c>
      <c r="E41" s="141">
        <f>Цены_АТС!$J$30/1000</f>
        <v>0.8111799999999999</v>
      </c>
      <c r="F41" s="141">
        <f>Цены_АТС!$J$30/1000</f>
        <v>0.8111799999999999</v>
      </c>
      <c r="G41" s="7"/>
      <c r="H41" s="10"/>
      <c r="I41" s="52"/>
      <c r="J41" s="52"/>
      <c r="K41" s="52"/>
      <c r="L41" s="52"/>
    </row>
    <row r="42" spans="1:11" ht="12.75">
      <c r="A42" s="8" t="s">
        <v>27</v>
      </c>
      <c r="B42" s="8" t="s">
        <v>52</v>
      </c>
      <c r="C42" s="141">
        <f>Тарифное_меню!B10+Тарифное_меню!B11+Тарифное_меню!B12</f>
        <v>0.003113</v>
      </c>
      <c r="D42" s="141">
        <f>Тарифное_меню!B10+Тарифное_меню!B11+Тарифное_меню!B12</f>
        <v>0.003113</v>
      </c>
      <c r="E42" s="141">
        <f>Тарифное_меню!B10+Тарифное_меню!B11+Тарифное_меню!B12</f>
        <v>0.003113</v>
      </c>
      <c r="F42" s="141">
        <f>Тарифное_меню!B10+Тарифное_меню!B11+Тарифное_меню!B12</f>
        <v>0.003113</v>
      </c>
      <c r="G42" s="7"/>
      <c r="H42" s="10"/>
      <c r="I42" s="10"/>
      <c r="J42" s="10"/>
      <c r="K42" s="10"/>
    </row>
    <row r="43" spans="1:7" ht="12.75">
      <c r="A43" s="15" t="s">
        <v>12</v>
      </c>
      <c r="B43" s="15"/>
      <c r="C43" s="142"/>
      <c r="D43" s="142"/>
      <c r="E43" s="142"/>
      <c r="F43" s="142"/>
      <c r="G43" s="7"/>
    </row>
    <row r="44" spans="1:7" ht="12.75">
      <c r="A44" s="19" t="s">
        <v>13</v>
      </c>
      <c r="B44" s="19" t="s">
        <v>52</v>
      </c>
      <c r="C44" s="143">
        <f>C45+C46+C47+C48</f>
        <v>1.413463</v>
      </c>
      <c r="D44" s="143">
        <f>D45+D46+D47+D48</f>
        <v>1.531463</v>
      </c>
      <c r="E44" s="143">
        <f>E45+E46+E47+E48</f>
        <v>1.313463</v>
      </c>
      <c r="F44" s="143">
        <f>F45+F46+F47+F48</f>
        <v>1.265463</v>
      </c>
      <c r="G44" s="7"/>
    </row>
    <row r="45" spans="1:11" ht="12.75">
      <c r="A45" s="5" t="s">
        <v>29</v>
      </c>
      <c r="B45" s="5" t="s">
        <v>52</v>
      </c>
      <c r="C45" s="141">
        <f>Тарифное_меню!$B$27</f>
        <v>0.878</v>
      </c>
      <c r="D45" s="141">
        <f>Тарифное_меню!$B$28</f>
        <v>0.996</v>
      </c>
      <c r="E45" s="141">
        <f>Тарифное_меню!$B$29</f>
        <v>0.778</v>
      </c>
      <c r="F45" s="141">
        <f>Тарифное_меню!$B$30</f>
        <v>0.73</v>
      </c>
      <c r="G45" s="7"/>
      <c r="H45" s="12"/>
      <c r="I45" s="12"/>
      <c r="J45" s="12"/>
      <c r="K45" s="12"/>
    </row>
    <row r="46" spans="1:12" ht="12.75">
      <c r="A46" s="5" t="s">
        <v>15</v>
      </c>
      <c r="B46" s="5" t="s">
        <v>52</v>
      </c>
      <c r="C46" s="141">
        <f>Тарифное_меню!B7</f>
        <v>0.117</v>
      </c>
      <c r="D46" s="141">
        <f>Тарифное_меню!B7</f>
        <v>0.117</v>
      </c>
      <c r="E46" s="141">
        <f>Тарифное_меню!B7</f>
        <v>0.117</v>
      </c>
      <c r="F46" s="141">
        <f>Тарифное_меню!B7</f>
        <v>0.117</v>
      </c>
      <c r="G46" s="7"/>
      <c r="H46" s="10"/>
      <c r="I46" s="10"/>
      <c r="J46" s="10"/>
      <c r="K46" s="10"/>
      <c r="L46" s="10"/>
    </row>
    <row r="47" spans="1:12" ht="12.75">
      <c r="A47" s="5" t="s">
        <v>28</v>
      </c>
      <c r="B47" s="5" t="s">
        <v>52</v>
      </c>
      <c r="C47" s="141">
        <f>Цены_АТС!$D$30/1000</f>
        <v>0.41535</v>
      </c>
      <c r="D47" s="141">
        <f>Цены_АТС!$D$30/1000</f>
        <v>0.41535</v>
      </c>
      <c r="E47" s="141">
        <f>Цены_АТС!$D$30/1000</f>
        <v>0.41535</v>
      </c>
      <c r="F47" s="141">
        <f>Цены_АТС!$D$30/1000</f>
        <v>0.41535</v>
      </c>
      <c r="G47" s="7"/>
      <c r="H47" s="10"/>
      <c r="I47" s="52"/>
      <c r="J47" s="52"/>
      <c r="K47" s="52"/>
      <c r="L47" s="52"/>
    </row>
    <row r="48" spans="1:11" ht="12.75">
      <c r="A48" s="8" t="s">
        <v>27</v>
      </c>
      <c r="B48" s="8" t="s">
        <v>52</v>
      </c>
      <c r="C48" s="141">
        <f>Тарифное_меню!B10+Тарифное_меню!B11+Тарифное_меню!B12</f>
        <v>0.003113</v>
      </c>
      <c r="D48" s="141">
        <f>Тарифное_меню!B10+Тарифное_меню!B11+Тарифное_меню!B12</f>
        <v>0.003113</v>
      </c>
      <c r="E48" s="141">
        <f>Тарифное_меню!B10+Тарифное_меню!B11+Тарифное_меню!B12</f>
        <v>0.003113</v>
      </c>
      <c r="F48" s="141">
        <f>Тарифное_меню!B10+Тарифное_меню!B11+Тарифное_меню!B12</f>
        <v>0.003113</v>
      </c>
      <c r="G48" s="7"/>
      <c r="H48" s="10"/>
      <c r="I48" s="10"/>
      <c r="J48" s="10"/>
      <c r="K48" s="10"/>
    </row>
    <row r="49" spans="1:7" ht="12.75">
      <c r="A49" s="20" t="s">
        <v>14</v>
      </c>
      <c r="B49" s="20"/>
      <c r="C49" s="143">
        <f>C50+C51</f>
        <v>487.78935</v>
      </c>
      <c r="D49" s="143">
        <f>D50+D51</f>
        <v>567.45335</v>
      </c>
      <c r="E49" s="143">
        <f>E50+E51</f>
        <v>833.44235</v>
      </c>
      <c r="F49" s="143">
        <f>F50+F51</f>
        <v>1105.4983499999998</v>
      </c>
      <c r="G49" s="7"/>
    </row>
    <row r="50" spans="1:11" ht="24.75" customHeight="1">
      <c r="A50" s="55" t="s">
        <v>96</v>
      </c>
      <c r="B50" s="17" t="s">
        <v>95</v>
      </c>
      <c r="C50" s="141">
        <f>Тарифное_меню!$B$22</f>
        <v>314.634</v>
      </c>
      <c r="D50" s="141">
        <f>Тарифное_меню!$B$23</f>
        <v>394.298</v>
      </c>
      <c r="E50" s="141">
        <f>Тарифное_меню!$B$24</f>
        <v>660.287</v>
      </c>
      <c r="F50" s="141">
        <f>Тарифное_меню!$B$25</f>
        <v>932.343</v>
      </c>
      <c r="G50" s="7"/>
      <c r="H50" s="12"/>
      <c r="I50" s="12"/>
      <c r="J50" s="12"/>
      <c r="K50" s="12"/>
    </row>
    <row r="51" spans="1:7" ht="12.75">
      <c r="A51" s="55" t="s">
        <v>31</v>
      </c>
      <c r="B51" s="17" t="s">
        <v>95</v>
      </c>
      <c r="C51" s="141">
        <f>Цены_АТС!$E$30/1000</f>
        <v>173.15535</v>
      </c>
      <c r="D51" s="141">
        <f>Цены_АТС!$E$30/1000</f>
        <v>173.15535</v>
      </c>
      <c r="E51" s="141">
        <f>Цены_АТС!$E$30/1000</f>
        <v>173.15535</v>
      </c>
      <c r="F51" s="141">
        <f>Цены_АТС!$E$30/1000</f>
        <v>173.15535</v>
      </c>
      <c r="G51" s="7"/>
    </row>
    <row r="52" spans="1:12" ht="15.75" customHeight="1">
      <c r="A52" s="162" t="s">
        <v>92</v>
      </c>
      <c r="B52" s="162"/>
      <c r="C52" s="162"/>
      <c r="D52" s="162"/>
      <c r="E52" s="162"/>
      <c r="F52" s="162"/>
      <c r="G52" s="7"/>
      <c r="I52" s="10"/>
      <c r="J52" s="10"/>
      <c r="K52" s="10"/>
      <c r="L52" s="10"/>
    </row>
    <row r="53" spans="1:7" ht="15.75" customHeight="1">
      <c r="A53" s="4" t="s">
        <v>6</v>
      </c>
      <c r="B53" s="4"/>
      <c r="C53" s="16"/>
      <c r="D53" s="16"/>
      <c r="E53" s="16"/>
      <c r="F53" s="16"/>
      <c r="G53" s="11"/>
    </row>
    <row r="54" spans="1:10" ht="15.75" customHeight="1">
      <c r="A54" s="18" t="s">
        <v>8</v>
      </c>
      <c r="B54" s="18" t="s">
        <v>52</v>
      </c>
      <c r="C54" s="140">
        <f>C55+C56+C57+C58</f>
        <v>2.4602929999999996</v>
      </c>
      <c r="D54" s="140">
        <f>D55+D56+D57+D58</f>
        <v>2.533293</v>
      </c>
      <c r="E54" s="140">
        <f>E55+E56+E57+E58</f>
        <v>2.9672929999999997</v>
      </c>
      <c r="F54" s="140">
        <f>F55+F56+F57+F58</f>
        <v>3.4202929999999996</v>
      </c>
      <c r="G54" s="11"/>
      <c r="H54" s="11"/>
      <c r="I54" s="11"/>
      <c r="J54" s="11"/>
    </row>
    <row r="55" spans="1:10" ht="15.75" customHeight="1">
      <c r="A55" s="5" t="s">
        <v>29</v>
      </c>
      <c r="B55" s="5" t="s">
        <v>52</v>
      </c>
      <c r="C55" s="141">
        <f>Тарифное_меню!$B$16</f>
        <v>1.529</v>
      </c>
      <c r="D55" s="141">
        <f>Тарифное_меню!$B$17</f>
        <v>1.602</v>
      </c>
      <c r="E55" s="141">
        <f>Тарифное_меню!$B$18</f>
        <v>2.036</v>
      </c>
      <c r="F55" s="141">
        <f>Тарифное_меню!$B$19</f>
        <v>2.489</v>
      </c>
      <c r="G55" s="11"/>
      <c r="H55" s="11"/>
      <c r="I55" s="11"/>
      <c r="J55" s="11"/>
    </row>
    <row r="56" spans="1:10" ht="15.75" customHeight="1">
      <c r="A56" s="5" t="s">
        <v>15</v>
      </c>
      <c r="B56" s="5" t="s">
        <v>52</v>
      </c>
      <c r="C56" s="141">
        <f>Тарифное_меню!B7</f>
        <v>0.117</v>
      </c>
      <c r="D56" s="141">
        <f>Тарифное_меню!B7</f>
        <v>0.117</v>
      </c>
      <c r="E56" s="141">
        <f>Тарифное_меню!B7</f>
        <v>0.117</v>
      </c>
      <c r="F56" s="141">
        <f>Тарифное_меню!B7</f>
        <v>0.117</v>
      </c>
      <c r="G56" s="11"/>
      <c r="H56" s="11"/>
      <c r="I56" s="11"/>
      <c r="J56" s="11"/>
    </row>
    <row r="57" spans="1:10" ht="15.75" customHeight="1">
      <c r="A57" s="5" t="s">
        <v>28</v>
      </c>
      <c r="B57" s="5" t="s">
        <v>52</v>
      </c>
      <c r="C57" s="141">
        <f>Цены_АТС!$F$30/1000</f>
        <v>0.8111799999999999</v>
      </c>
      <c r="D57" s="141">
        <f>Цены_АТС!$F$30/1000</f>
        <v>0.8111799999999999</v>
      </c>
      <c r="E57" s="141">
        <f>Цены_АТС!$F$30/1000</f>
        <v>0.8111799999999999</v>
      </c>
      <c r="F57" s="141">
        <f>Цены_АТС!$F$30/1000</f>
        <v>0.8111799999999999</v>
      </c>
      <c r="G57" s="11"/>
      <c r="H57" s="11"/>
      <c r="I57" s="11"/>
      <c r="J57" s="11"/>
    </row>
    <row r="58" spans="1:10" ht="15.75" customHeight="1">
      <c r="A58" s="8" t="s">
        <v>27</v>
      </c>
      <c r="B58" s="8" t="s">
        <v>52</v>
      </c>
      <c r="C58" s="141">
        <f>Тарифное_меню!B10+Тарифное_меню!B11+Тарифное_меню!B12</f>
        <v>0.003113</v>
      </c>
      <c r="D58" s="141">
        <f>Тарифное_меню!B10+Тарифное_меню!B11+Тарифное_меню!B12</f>
        <v>0.003113</v>
      </c>
      <c r="E58" s="141">
        <f>Тарифное_меню!B10+Тарифное_меню!B11+Тарифное_меню!B12</f>
        <v>0.003113</v>
      </c>
      <c r="F58" s="141">
        <f>Тарифное_меню!B10+Тарифное_меню!B11+Тарифное_меню!B12</f>
        <v>0.003113</v>
      </c>
      <c r="G58" s="11"/>
      <c r="H58" s="11"/>
      <c r="I58" s="11"/>
      <c r="J58" s="11"/>
    </row>
    <row r="59" spans="1:10" ht="15.75" customHeight="1">
      <c r="A59" s="18" t="s">
        <v>9</v>
      </c>
      <c r="B59" s="18" t="s">
        <v>52</v>
      </c>
      <c r="C59" s="140">
        <f>C60+C61+C62+C63</f>
        <v>2.4602929999999996</v>
      </c>
      <c r="D59" s="140">
        <f>D60+D61+D62+D63</f>
        <v>2.533293</v>
      </c>
      <c r="E59" s="140">
        <f>E60+E61+E62+E63</f>
        <v>2.9672929999999997</v>
      </c>
      <c r="F59" s="140">
        <f>F60+F61+F62+F63</f>
        <v>3.4202929999999996</v>
      </c>
      <c r="G59" s="11"/>
      <c r="H59" s="11"/>
      <c r="I59" s="11"/>
      <c r="J59" s="11"/>
    </row>
    <row r="60" spans="1:10" ht="15.75" customHeight="1">
      <c r="A60" s="5" t="s">
        <v>29</v>
      </c>
      <c r="B60" s="5" t="s">
        <v>52</v>
      </c>
      <c r="C60" s="141">
        <f>Тарифное_меню!$B$16</f>
        <v>1.529</v>
      </c>
      <c r="D60" s="141">
        <f>Тарифное_меню!$B$17</f>
        <v>1.602</v>
      </c>
      <c r="E60" s="141">
        <f>Тарифное_меню!$B$18</f>
        <v>2.036</v>
      </c>
      <c r="F60" s="141">
        <f>Тарифное_меню!$B$19</f>
        <v>2.489</v>
      </c>
      <c r="G60" s="11"/>
      <c r="H60" s="11"/>
      <c r="I60" s="11"/>
      <c r="J60" s="11"/>
    </row>
    <row r="61" spans="1:10" ht="15.75" customHeight="1">
      <c r="A61" s="5" t="s">
        <v>15</v>
      </c>
      <c r="B61" s="5" t="s">
        <v>52</v>
      </c>
      <c r="C61" s="141">
        <f>Тарифное_меню!B7</f>
        <v>0.117</v>
      </c>
      <c r="D61" s="141">
        <f>Тарифное_меню!B7</f>
        <v>0.117</v>
      </c>
      <c r="E61" s="141">
        <f>Тарифное_меню!B7</f>
        <v>0.117</v>
      </c>
      <c r="F61" s="141">
        <f>Тарифное_меню!B7</f>
        <v>0.117</v>
      </c>
      <c r="G61" s="11"/>
      <c r="H61" s="11"/>
      <c r="I61" s="11"/>
      <c r="J61" s="11"/>
    </row>
    <row r="62" spans="1:10" ht="15.75" customHeight="1">
      <c r="A62" s="5" t="s">
        <v>28</v>
      </c>
      <c r="B62" s="5" t="s">
        <v>52</v>
      </c>
      <c r="C62" s="141">
        <f>Цены_АТС!$G$30/1000</f>
        <v>0.8111799999999999</v>
      </c>
      <c r="D62" s="141">
        <f>Цены_АТС!$G$30/1000</f>
        <v>0.8111799999999999</v>
      </c>
      <c r="E62" s="141">
        <f>Цены_АТС!$G$30/1000</f>
        <v>0.8111799999999999</v>
      </c>
      <c r="F62" s="141">
        <f>Цены_АТС!$G$30/1000</f>
        <v>0.8111799999999999</v>
      </c>
      <c r="G62" s="11"/>
      <c r="H62" s="11"/>
      <c r="I62" s="11"/>
      <c r="J62" s="11"/>
    </row>
    <row r="63" spans="1:10" ht="15.75" customHeight="1">
      <c r="A63" s="8" t="s">
        <v>27</v>
      </c>
      <c r="B63" s="8" t="s">
        <v>52</v>
      </c>
      <c r="C63" s="141">
        <f>Тарифное_меню!B10+Тарифное_меню!B11+Тарифное_меню!B12</f>
        <v>0.003113</v>
      </c>
      <c r="D63" s="141">
        <f>Тарифное_меню!B10+Тарифное_меню!B11+Тарифное_меню!B12</f>
        <v>0.003113</v>
      </c>
      <c r="E63" s="141">
        <f>Тарифное_меню!B10+Тарифное_меню!B11+Тарифное_меню!B12</f>
        <v>0.003113</v>
      </c>
      <c r="F63" s="141">
        <f>Тарифное_меню!B10+Тарифное_меню!B11+Тарифное_меню!B12</f>
        <v>0.003113</v>
      </c>
      <c r="G63" s="11"/>
      <c r="H63" s="11"/>
      <c r="I63" s="11"/>
      <c r="J63" s="11"/>
    </row>
    <row r="64" spans="1:10" ht="15.75" customHeight="1">
      <c r="A64" s="18" t="s">
        <v>10</v>
      </c>
      <c r="B64" s="18" t="s">
        <v>52</v>
      </c>
      <c r="C64" s="140">
        <f>C65+C66+C67+C68</f>
        <v>2.4602929999999996</v>
      </c>
      <c r="D64" s="140">
        <f>D65+D66+D67+D68</f>
        <v>2.533293</v>
      </c>
      <c r="E64" s="140">
        <f>E65+E66+E67+E68</f>
        <v>2.9672929999999997</v>
      </c>
      <c r="F64" s="140">
        <f>F65+F66+F67+F68</f>
        <v>3.4202929999999996</v>
      </c>
      <c r="G64" s="11"/>
      <c r="H64" s="11"/>
      <c r="I64" s="11"/>
      <c r="J64" s="11"/>
    </row>
    <row r="65" spans="1:10" ht="15.75" customHeight="1">
      <c r="A65" s="5" t="s">
        <v>29</v>
      </c>
      <c r="B65" s="5" t="s">
        <v>52</v>
      </c>
      <c r="C65" s="141">
        <f>Тарифное_меню!$B$16</f>
        <v>1.529</v>
      </c>
      <c r="D65" s="141">
        <f>Тарифное_меню!$B$17</f>
        <v>1.602</v>
      </c>
      <c r="E65" s="141">
        <f>Тарифное_меню!$B$18</f>
        <v>2.036</v>
      </c>
      <c r="F65" s="141">
        <f>Тарифное_меню!$B$19</f>
        <v>2.489</v>
      </c>
      <c r="G65" s="11"/>
      <c r="H65" s="11"/>
      <c r="I65" s="11"/>
      <c r="J65" s="11"/>
    </row>
    <row r="66" spans="1:10" ht="15.75" customHeight="1">
      <c r="A66" s="5" t="s">
        <v>15</v>
      </c>
      <c r="B66" s="5" t="s">
        <v>52</v>
      </c>
      <c r="C66" s="141">
        <f>Тарифное_меню!B7</f>
        <v>0.117</v>
      </c>
      <c r="D66" s="141">
        <f>Тарифное_меню!B7</f>
        <v>0.117</v>
      </c>
      <c r="E66" s="141">
        <f>Тарифное_меню!B7</f>
        <v>0.117</v>
      </c>
      <c r="F66" s="141">
        <f>Тарифное_меню!B7</f>
        <v>0.117</v>
      </c>
      <c r="G66" s="11"/>
      <c r="H66" s="11"/>
      <c r="I66" s="11"/>
      <c r="J66" s="11"/>
    </row>
    <row r="67" spans="1:10" ht="15.75" customHeight="1">
      <c r="A67" s="5" t="s">
        <v>28</v>
      </c>
      <c r="B67" s="5" t="s">
        <v>52</v>
      </c>
      <c r="C67" s="141">
        <f>Цены_АТС!$H$30/1000</f>
        <v>0.8111799999999999</v>
      </c>
      <c r="D67" s="141">
        <f>Цены_АТС!$H$30/1000</f>
        <v>0.8111799999999999</v>
      </c>
      <c r="E67" s="141">
        <f>Цены_АТС!$H$30/1000</f>
        <v>0.8111799999999999</v>
      </c>
      <c r="F67" s="141">
        <f>Цены_АТС!$H$30/1000</f>
        <v>0.8111799999999999</v>
      </c>
      <c r="G67" s="11"/>
      <c r="H67" s="11"/>
      <c r="I67" s="11"/>
      <c r="J67" s="11"/>
    </row>
    <row r="68" spans="1:10" ht="15.75" customHeight="1">
      <c r="A68" s="8" t="s">
        <v>27</v>
      </c>
      <c r="B68" s="8" t="s">
        <v>52</v>
      </c>
      <c r="C68" s="141">
        <f>Тарифное_меню!B10+Тарифное_меню!B11+Тарифное_меню!B12</f>
        <v>0.003113</v>
      </c>
      <c r="D68" s="141">
        <f>Тарифное_меню!B10+Тарифное_меню!B11+Тарифное_меню!B12</f>
        <v>0.003113</v>
      </c>
      <c r="E68" s="141">
        <f>Тарифное_меню!B10+Тарифное_меню!B11+Тарифное_меню!B12</f>
        <v>0.003113</v>
      </c>
      <c r="F68" s="141">
        <f>Тарифное_меню!B10+Тарифное_меню!B11+Тарифное_меню!B12</f>
        <v>0.003113</v>
      </c>
      <c r="G68" s="11"/>
      <c r="H68" s="11"/>
      <c r="I68" s="11"/>
      <c r="J68" s="11"/>
    </row>
    <row r="69" spans="1:10" ht="15.75" customHeight="1">
      <c r="A69" s="18" t="s">
        <v>11</v>
      </c>
      <c r="B69" s="18" t="s">
        <v>52</v>
      </c>
      <c r="C69" s="140">
        <f>C70+C71+C72+C73</f>
        <v>2.4602929999999996</v>
      </c>
      <c r="D69" s="140">
        <f>D70+D71+D72+D73</f>
        <v>2.533293</v>
      </c>
      <c r="E69" s="140">
        <f>E70+E71+E72+E73</f>
        <v>2.9672929999999997</v>
      </c>
      <c r="F69" s="140">
        <f>F70+F71+F72+F73</f>
        <v>3.4202929999999996</v>
      </c>
      <c r="G69" s="11"/>
      <c r="H69" s="11"/>
      <c r="I69" s="11"/>
      <c r="J69" s="11"/>
    </row>
    <row r="70" spans="1:10" ht="15.75" customHeight="1">
      <c r="A70" s="5" t="s">
        <v>29</v>
      </c>
      <c r="B70" s="5" t="s">
        <v>52</v>
      </c>
      <c r="C70" s="141">
        <f>Тарифное_меню!$B$16</f>
        <v>1.529</v>
      </c>
      <c r="D70" s="141">
        <f>Тарифное_меню!$B$17</f>
        <v>1.602</v>
      </c>
      <c r="E70" s="141">
        <f>Тарифное_меню!$B$18</f>
        <v>2.036</v>
      </c>
      <c r="F70" s="141">
        <f>Тарифное_меню!$B$19</f>
        <v>2.489</v>
      </c>
      <c r="G70" s="11"/>
      <c r="H70" s="11"/>
      <c r="I70" s="11"/>
      <c r="J70" s="11"/>
    </row>
    <row r="71" spans="1:10" ht="15.75" customHeight="1">
      <c r="A71" s="5" t="s">
        <v>15</v>
      </c>
      <c r="B71" s="5" t="s">
        <v>52</v>
      </c>
      <c r="C71" s="141">
        <f>Тарифное_меню!B7</f>
        <v>0.117</v>
      </c>
      <c r="D71" s="141">
        <f>Тарифное_меню!B7</f>
        <v>0.117</v>
      </c>
      <c r="E71" s="141">
        <f>Тарифное_меню!B7</f>
        <v>0.117</v>
      </c>
      <c r="F71" s="141">
        <f>Тарифное_меню!B7</f>
        <v>0.117</v>
      </c>
      <c r="G71" s="11"/>
      <c r="H71" s="11"/>
      <c r="I71" s="11"/>
      <c r="J71" s="11"/>
    </row>
    <row r="72" spans="1:10" ht="15.75" customHeight="1">
      <c r="A72" s="5" t="s">
        <v>28</v>
      </c>
      <c r="B72" s="5" t="s">
        <v>52</v>
      </c>
      <c r="C72" s="141">
        <f>Цены_АТС!$I$30/1000</f>
        <v>0.8111799999999999</v>
      </c>
      <c r="D72" s="141">
        <f>Цены_АТС!$I$30/1000</f>
        <v>0.8111799999999999</v>
      </c>
      <c r="E72" s="141">
        <f>Цены_АТС!$I$30/1000</f>
        <v>0.8111799999999999</v>
      </c>
      <c r="F72" s="141">
        <f>Цены_АТС!$I$30/1000</f>
        <v>0.8111799999999999</v>
      </c>
      <c r="G72" s="11"/>
      <c r="H72" s="11"/>
      <c r="I72" s="11"/>
      <c r="J72" s="11"/>
    </row>
    <row r="73" spans="1:10" ht="15.75" customHeight="1">
      <c r="A73" s="8" t="s">
        <v>27</v>
      </c>
      <c r="B73" s="8" t="s">
        <v>52</v>
      </c>
      <c r="C73" s="141">
        <f>Тарифное_меню!B10+Тарифное_меню!B11+Тарифное_меню!B12</f>
        <v>0.003113</v>
      </c>
      <c r="D73" s="141">
        <f>Тарифное_меню!B10+Тарифное_меню!B11+Тарифное_меню!B12</f>
        <v>0.003113</v>
      </c>
      <c r="E73" s="141">
        <f>Тарифное_меню!B10+Тарифное_меню!B11+Тарифное_меню!B12</f>
        <v>0.003113</v>
      </c>
      <c r="F73" s="141">
        <f>Тарифное_меню!B10+Тарифное_меню!B11+Тарифное_меню!B12</f>
        <v>0.003113</v>
      </c>
      <c r="G73" s="11"/>
      <c r="H73" s="11"/>
      <c r="I73" s="11"/>
      <c r="J73" s="11"/>
    </row>
    <row r="74" spans="1:10" ht="15.75" customHeight="1">
      <c r="A74" s="18" t="s">
        <v>24</v>
      </c>
      <c r="B74" s="18" t="s">
        <v>52</v>
      </c>
      <c r="C74" s="140">
        <f>C75+C76+C77+C78</f>
        <v>2.4602929999999996</v>
      </c>
      <c r="D74" s="140">
        <f>D75+D76+D77+D78</f>
        <v>2.533293</v>
      </c>
      <c r="E74" s="140">
        <f>E75+E76+E77+E78</f>
        <v>2.9672929999999997</v>
      </c>
      <c r="F74" s="140">
        <f>F75+F76+F77+F78</f>
        <v>3.4202929999999996</v>
      </c>
      <c r="G74" s="11"/>
      <c r="H74" s="11"/>
      <c r="I74" s="11"/>
      <c r="J74" s="11"/>
    </row>
    <row r="75" spans="1:10" ht="15.75" customHeight="1">
      <c r="A75" s="5" t="s">
        <v>29</v>
      </c>
      <c r="B75" s="5" t="s">
        <v>52</v>
      </c>
      <c r="C75" s="141">
        <f>Тарифное_меню!$B$16</f>
        <v>1.529</v>
      </c>
      <c r="D75" s="141">
        <f>Тарифное_меню!$B$17</f>
        <v>1.602</v>
      </c>
      <c r="E75" s="141">
        <f>Тарифное_меню!$B$18</f>
        <v>2.036</v>
      </c>
      <c r="F75" s="141">
        <f>Тарифное_меню!$B$19</f>
        <v>2.489</v>
      </c>
      <c r="G75" s="11"/>
      <c r="H75" s="11"/>
      <c r="I75" s="11"/>
      <c r="J75" s="11"/>
    </row>
    <row r="76" spans="1:10" ht="15.75" customHeight="1">
      <c r="A76" s="5" t="s">
        <v>15</v>
      </c>
      <c r="B76" s="5" t="s">
        <v>52</v>
      </c>
      <c r="C76" s="141">
        <f>Тарифное_меню!B7</f>
        <v>0.117</v>
      </c>
      <c r="D76" s="141">
        <f>Тарифное_меню!B7</f>
        <v>0.117</v>
      </c>
      <c r="E76" s="141">
        <f>Тарифное_меню!B7</f>
        <v>0.117</v>
      </c>
      <c r="F76" s="141">
        <f>Тарифное_меню!B7</f>
        <v>0.117</v>
      </c>
      <c r="G76" s="11"/>
      <c r="H76" s="11"/>
      <c r="I76" s="11"/>
      <c r="J76" s="11"/>
    </row>
    <row r="77" spans="1:10" ht="15.75" customHeight="1">
      <c r="A77" s="5" t="s">
        <v>28</v>
      </c>
      <c r="B77" s="5" t="s">
        <v>52</v>
      </c>
      <c r="C77" s="141">
        <f>Цены_АТС!$J$30/1000</f>
        <v>0.8111799999999999</v>
      </c>
      <c r="D77" s="141">
        <f>Цены_АТС!$J$30/1000</f>
        <v>0.8111799999999999</v>
      </c>
      <c r="E77" s="141">
        <f>Цены_АТС!$J$30/1000</f>
        <v>0.8111799999999999</v>
      </c>
      <c r="F77" s="141">
        <f>Цены_АТС!$J$30/1000</f>
        <v>0.8111799999999999</v>
      </c>
      <c r="G77" s="11"/>
      <c r="H77" s="11"/>
      <c r="I77" s="11"/>
      <c r="J77" s="11"/>
    </row>
    <row r="78" spans="1:10" ht="15.75" customHeight="1">
      <c r="A78" s="8" t="s">
        <v>27</v>
      </c>
      <c r="B78" s="8" t="s">
        <v>52</v>
      </c>
      <c r="C78" s="141">
        <f>Тарифное_меню!B10+Тарифное_меню!B11+Тарифное_меню!B12</f>
        <v>0.003113</v>
      </c>
      <c r="D78" s="141">
        <f>Тарифное_меню!B10+Тарифное_меню!B11+Тарифное_меню!B12</f>
        <v>0.003113</v>
      </c>
      <c r="E78" s="141">
        <f>Тарифное_меню!B10+Тарифное_меню!B11+Тарифное_меню!B12</f>
        <v>0.003113</v>
      </c>
      <c r="F78" s="141">
        <f>Тарифное_меню!B10+Тарифное_меню!B11+Тарифное_меню!B12</f>
        <v>0.003113</v>
      </c>
      <c r="G78" s="11"/>
      <c r="H78" s="11"/>
      <c r="I78" s="11"/>
      <c r="J78" s="11"/>
    </row>
    <row r="79" spans="1:10" ht="15.75" customHeight="1">
      <c r="A79" s="18" t="s">
        <v>25</v>
      </c>
      <c r="B79" s="18" t="s">
        <v>52</v>
      </c>
      <c r="C79" s="140">
        <f>C80+C81+C82+C83</f>
        <v>2.4602929999999996</v>
      </c>
      <c r="D79" s="140">
        <f>D80+D81+D82+D83</f>
        <v>2.533293</v>
      </c>
      <c r="E79" s="140">
        <f>E80+E81+E82+E83</f>
        <v>2.9672929999999997</v>
      </c>
      <c r="F79" s="140">
        <f>F80+F81+F82+F83</f>
        <v>3.4202929999999996</v>
      </c>
      <c r="G79" s="11"/>
      <c r="H79" s="11"/>
      <c r="I79" s="11"/>
      <c r="J79" s="11"/>
    </row>
    <row r="80" spans="1:10" ht="15.75" customHeight="1">
      <c r="A80" s="5" t="s">
        <v>29</v>
      </c>
      <c r="B80" s="5" t="s">
        <v>52</v>
      </c>
      <c r="C80" s="141">
        <f>Тарифное_меню!$B$16</f>
        <v>1.529</v>
      </c>
      <c r="D80" s="141">
        <f>Тарифное_меню!$B$17</f>
        <v>1.602</v>
      </c>
      <c r="E80" s="141">
        <f>Тарифное_меню!$B$18</f>
        <v>2.036</v>
      </c>
      <c r="F80" s="141">
        <f>Тарифное_меню!$B$19</f>
        <v>2.489</v>
      </c>
      <c r="G80" s="11"/>
      <c r="H80" s="11"/>
      <c r="I80" s="11"/>
      <c r="J80" s="11"/>
    </row>
    <row r="81" spans="1:10" ht="15.75" customHeight="1">
      <c r="A81" s="5" t="s">
        <v>15</v>
      </c>
      <c r="B81" s="5" t="s">
        <v>52</v>
      </c>
      <c r="C81" s="141">
        <f>Тарифное_меню!B7</f>
        <v>0.117</v>
      </c>
      <c r="D81" s="141">
        <f>Тарифное_меню!B7</f>
        <v>0.117</v>
      </c>
      <c r="E81" s="141">
        <f>Тарифное_меню!B7</f>
        <v>0.117</v>
      </c>
      <c r="F81" s="141">
        <f>Тарифное_меню!B7</f>
        <v>0.117</v>
      </c>
      <c r="G81" s="11"/>
      <c r="H81" s="11"/>
      <c r="I81" s="11"/>
      <c r="J81" s="11"/>
    </row>
    <row r="82" spans="1:10" ht="15.75" customHeight="1">
      <c r="A82" s="5" t="s">
        <v>28</v>
      </c>
      <c r="B82" s="5" t="s">
        <v>52</v>
      </c>
      <c r="C82" s="141">
        <f>Цены_АТС!$J$30/1000</f>
        <v>0.8111799999999999</v>
      </c>
      <c r="D82" s="141">
        <f>Цены_АТС!$J$30/1000</f>
        <v>0.8111799999999999</v>
      </c>
      <c r="E82" s="141">
        <f>Цены_АТС!$J$30/1000</f>
        <v>0.8111799999999999</v>
      </c>
      <c r="F82" s="141">
        <f>Цены_АТС!$J$30/1000</f>
        <v>0.8111799999999999</v>
      </c>
      <c r="G82" s="11"/>
      <c r="H82" s="11"/>
      <c r="I82" s="11"/>
      <c r="J82" s="11"/>
    </row>
    <row r="83" spans="1:10" ht="15.75" customHeight="1">
      <c r="A83" s="8" t="s">
        <v>27</v>
      </c>
      <c r="B83" s="8" t="s">
        <v>52</v>
      </c>
      <c r="C83" s="141">
        <f>Тарифное_меню!B10+Тарифное_меню!B11+Тарифное_меню!B12</f>
        <v>0.003113</v>
      </c>
      <c r="D83" s="141">
        <f>Тарифное_меню!B10+Тарифное_меню!B11+Тарифное_меню!B12</f>
        <v>0.003113</v>
      </c>
      <c r="E83" s="141">
        <f>Тарифное_меню!B10+Тарифное_меню!B11+Тарифное_меню!B12</f>
        <v>0.003113</v>
      </c>
      <c r="F83" s="141">
        <f>Тарифное_меню!B10+Тарифное_меню!B11+Тарифное_меню!B12</f>
        <v>0.003113</v>
      </c>
      <c r="G83" s="11"/>
      <c r="H83" s="11"/>
      <c r="I83" s="11"/>
      <c r="J83" s="11"/>
    </row>
    <row r="84" spans="1:10" ht="15.75" customHeight="1">
      <c r="A84" s="18" t="s">
        <v>26</v>
      </c>
      <c r="B84" s="18" t="s">
        <v>52</v>
      </c>
      <c r="C84" s="140">
        <f>C85+C86+C87+C88</f>
        <v>2.4602929999999996</v>
      </c>
      <c r="D84" s="140">
        <f>D85+D86+D87+D88</f>
        <v>2.533293</v>
      </c>
      <c r="E84" s="140">
        <f>E85+E86+E87+E88</f>
        <v>2.9672929999999997</v>
      </c>
      <c r="F84" s="140">
        <f>F85+F86+F87+F88</f>
        <v>3.4202929999999996</v>
      </c>
      <c r="G84" s="11"/>
      <c r="H84" s="11"/>
      <c r="I84" s="11"/>
      <c r="J84" s="11"/>
    </row>
    <row r="85" spans="1:10" ht="15.75" customHeight="1">
      <c r="A85" s="5" t="s">
        <v>29</v>
      </c>
      <c r="B85" s="5" t="s">
        <v>52</v>
      </c>
      <c r="C85" s="141">
        <f>Тарифное_меню!$B$16</f>
        <v>1.529</v>
      </c>
      <c r="D85" s="141">
        <f>Тарифное_меню!$B$17</f>
        <v>1.602</v>
      </c>
      <c r="E85" s="141">
        <f>Тарифное_меню!$B$18</f>
        <v>2.036</v>
      </c>
      <c r="F85" s="141">
        <f>Тарифное_меню!$B$19</f>
        <v>2.489</v>
      </c>
      <c r="G85" s="11"/>
      <c r="H85" s="11"/>
      <c r="I85" s="11"/>
      <c r="J85" s="11"/>
    </row>
    <row r="86" spans="1:10" ht="15.75" customHeight="1">
      <c r="A86" s="5" t="s">
        <v>15</v>
      </c>
      <c r="B86" s="5" t="s">
        <v>52</v>
      </c>
      <c r="C86" s="141">
        <f>Тарифное_меню!B7</f>
        <v>0.117</v>
      </c>
      <c r="D86" s="141">
        <f>Тарифное_меню!B7</f>
        <v>0.117</v>
      </c>
      <c r="E86" s="141">
        <f>Тарифное_меню!B7</f>
        <v>0.117</v>
      </c>
      <c r="F86" s="141">
        <f>Тарифное_меню!B7</f>
        <v>0.117</v>
      </c>
      <c r="G86" s="11"/>
      <c r="H86" s="11"/>
      <c r="I86" s="11"/>
      <c r="J86" s="11"/>
    </row>
    <row r="87" spans="1:10" ht="15.75" customHeight="1">
      <c r="A87" s="5" t="s">
        <v>28</v>
      </c>
      <c r="B87" s="5" t="s">
        <v>52</v>
      </c>
      <c r="C87" s="141">
        <f>Цены_АТС!$J$30/1000</f>
        <v>0.8111799999999999</v>
      </c>
      <c r="D87" s="141">
        <f>Цены_АТС!$J$30/1000</f>
        <v>0.8111799999999999</v>
      </c>
      <c r="E87" s="141">
        <f>Цены_АТС!$J$30/1000</f>
        <v>0.8111799999999999</v>
      </c>
      <c r="F87" s="141">
        <f>Цены_АТС!$J$30/1000</f>
        <v>0.8111799999999999</v>
      </c>
      <c r="G87" s="11"/>
      <c r="H87" s="11"/>
      <c r="I87" s="11"/>
      <c r="J87" s="11"/>
    </row>
    <row r="88" spans="1:10" ht="15.75" customHeight="1">
      <c r="A88" s="8" t="s">
        <v>27</v>
      </c>
      <c r="B88" s="8" t="s">
        <v>52</v>
      </c>
      <c r="C88" s="141">
        <f>Тарифное_меню!B10+Тарифное_меню!B11+Тарифное_меню!B12</f>
        <v>0.003113</v>
      </c>
      <c r="D88" s="141">
        <f>Тарифное_меню!B10+Тарифное_меню!B11+Тарифное_меню!B12</f>
        <v>0.003113</v>
      </c>
      <c r="E88" s="141">
        <f>Тарифное_меню!B10+Тарифное_меню!B11+Тарифное_меню!B12</f>
        <v>0.003113</v>
      </c>
      <c r="F88" s="141">
        <f>Тарифное_меню!B10+Тарифное_меню!B11+Тарифное_меню!B12</f>
        <v>0.003113</v>
      </c>
      <c r="G88" s="11"/>
      <c r="H88" s="11"/>
      <c r="I88" s="11"/>
      <c r="J88" s="11"/>
    </row>
    <row r="89" spans="1:10" ht="15.75" customHeight="1">
      <c r="A89" s="15" t="s">
        <v>12</v>
      </c>
      <c r="B89" s="15"/>
      <c r="C89" s="142"/>
      <c r="D89" s="142"/>
      <c r="E89" s="142"/>
      <c r="F89" s="142"/>
      <c r="G89" s="11"/>
      <c r="H89" s="11"/>
      <c r="I89" s="11"/>
      <c r="J89" s="11"/>
    </row>
    <row r="90" spans="1:10" ht="15.75" customHeight="1">
      <c r="A90" s="19" t="s">
        <v>13</v>
      </c>
      <c r="B90" s="19" t="s">
        <v>52</v>
      </c>
      <c r="C90" s="143">
        <f>C91+C92+C93+C94</f>
        <v>1.413463</v>
      </c>
      <c r="D90" s="143">
        <f>D91+D92+D93+D94</f>
        <v>1.531463</v>
      </c>
      <c r="E90" s="143">
        <f>E91+E92+E93+E94</f>
        <v>1.313463</v>
      </c>
      <c r="F90" s="143">
        <f>F91+F92+F93+F94</f>
        <v>1.265463</v>
      </c>
      <c r="G90" s="11"/>
      <c r="H90" s="11"/>
      <c r="I90" s="11"/>
      <c r="J90" s="11"/>
    </row>
    <row r="91" spans="1:10" ht="15.75" customHeight="1">
      <c r="A91" s="5" t="s">
        <v>29</v>
      </c>
      <c r="B91" s="5" t="s">
        <v>52</v>
      </c>
      <c r="C91" s="141">
        <f>Тарифное_меню!$B$27</f>
        <v>0.878</v>
      </c>
      <c r="D91" s="141">
        <f>Тарифное_меню!$B$28</f>
        <v>0.996</v>
      </c>
      <c r="E91" s="141">
        <f>Тарифное_меню!$B$29</f>
        <v>0.778</v>
      </c>
      <c r="F91" s="141">
        <f>Тарифное_меню!$B$30</f>
        <v>0.73</v>
      </c>
      <c r="G91" s="11"/>
      <c r="H91" s="11"/>
      <c r="I91" s="11"/>
      <c r="J91" s="11"/>
    </row>
    <row r="92" spans="1:10" ht="15.75" customHeight="1">
      <c r="A92" s="5" t="s">
        <v>15</v>
      </c>
      <c r="B92" s="5" t="s">
        <v>52</v>
      </c>
      <c r="C92" s="141">
        <f>Тарифное_меню!B7</f>
        <v>0.117</v>
      </c>
      <c r="D92" s="141">
        <f>Тарифное_меню!B7</f>
        <v>0.117</v>
      </c>
      <c r="E92" s="141">
        <f>Тарифное_меню!B7</f>
        <v>0.117</v>
      </c>
      <c r="F92" s="141">
        <f>Тарифное_меню!B7</f>
        <v>0.117</v>
      </c>
      <c r="G92" s="11"/>
      <c r="H92" s="11"/>
      <c r="I92" s="11"/>
      <c r="J92" s="11"/>
    </row>
    <row r="93" spans="1:10" ht="15.75" customHeight="1">
      <c r="A93" s="5" t="s">
        <v>28</v>
      </c>
      <c r="B93" s="5" t="s">
        <v>52</v>
      </c>
      <c r="C93" s="141">
        <f>Цены_АТС!$D$30/1000</f>
        <v>0.41535</v>
      </c>
      <c r="D93" s="141">
        <f>Цены_АТС!$D$30/1000</f>
        <v>0.41535</v>
      </c>
      <c r="E93" s="141">
        <f>Цены_АТС!$D$30/1000</f>
        <v>0.41535</v>
      </c>
      <c r="F93" s="141">
        <f>Цены_АТС!$D$30/1000</f>
        <v>0.41535</v>
      </c>
      <c r="G93" s="11"/>
      <c r="H93" s="11"/>
      <c r="I93" s="11"/>
      <c r="J93" s="11"/>
    </row>
    <row r="94" spans="1:10" ht="15.75" customHeight="1">
      <c r="A94" s="8" t="s">
        <v>27</v>
      </c>
      <c r="B94" s="8" t="s">
        <v>52</v>
      </c>
      <c r="C94" s="141">
        <f>Тарифное_меню!B10+Тарифное_меню!B11+Тарифное_меню!B12</f>
        <v>0.003113</v>
      </c>
      <c r="D94" s="141">
        <f>Тарифное_меню!B10+Тарифное_меню!B11+Тарифное_меню!B12</f>
        <v>0.003113</v>
      </c>
      <c r="E94" s="141">
        <f>Тарифное_меню!B10+Тарифное_меню!B11+Тарифное_меню!B12</f>
        <v>0.003113</v>
      </c>
      <c r="F94" s="141">
        <f>Тарифное_меню!B10+Тарифное_меню!B11+Тарифное_меню!B12</f>
        <v>0.003113</v>
      </c>
      <c r="G94" s="11"/>
      <c r="H94" s="11"/>
      <c r="I94" s="11"/>
      <c r="J94" s="11"/>
    </row>
    <row r="95" spans="1:10" ht="15.75" customHeight="1">
      <c r="A95" s="20" t="s">
        <v>14</v>
      </c>
      <c r="B95" s="20"/>
      <c r="C95" s="143">
        <f>C96+C97</f>
        <v>487.78935</v>
      </c>
      <c r="D95" s="143">
        <f>D96+D97</f>
        <v>567.45335</v>
      </c>
      <c r="E95" s="143">
        <f>E96+E97</f>
        <v>833.44235</v>
      </c>
      <c r="F95" s="143">
        <f>F96+F97</f>
        <v>1105.4983499999998</v>
      </c>
      <c r="G95" s="11"/>
      <c r="H95" s="11"/>
      <c r="I95" s="11"/>
      <c r="J95" s="11"/>
    </row>
    <row r="96" spans="1:10" ht="25.5">
      <c r="A96" s="55" t="s">
        <v>96</v>
      </c>
      <c r="B96" s="17" t="s">
        <v>95</v>
      </c>
      <c r="C96" s="141">
        <f>Тарифное_меню!$B$22</f>
        <v>314.634</v>
      </c>
      <c r="D96" s="141">
        <f>Тарифное_меню!$B$23</f>
        <v>394.298</v>
      </c>
      <c r="E96" s="141">
        <f>Тарифное_меню!$B$24</f>
        <v>660.287</v>
      </c>
      <c r="F96" s="141">
        <f>Тарифное_меню!$B$25</f>
        <v>932.343</v>
      </c>
      <c r="G96" s="11"/>
      <c r="H96" s="11"/>
      <c r="I96" s="11"/>
      <c r="J96" s="11"/>
    </row>
    <row r="97" spans="1:10" ht="15.75" customHeight="1">
      <c r="A97" s="55" t="s">
        <v>31</v>
      </c>
      <c r="B97" s="17" t="s">
        <v>95</v>
      </c>
      <c r="C97" s="141">
        <f>Цены_АТС!$E$30/1000</f>
        <v>173.15535</v>
      </c>
      <c r="D97" s="141">
        <f>Цены_АТС!$E$30/1000</f>
        <v>173.15535</v>
      </c>
      <c r="E97" s="141">
        <f>Цены_АТС!$E$30/1000</f>
        <v>173.15535</v>
      </c>
      <c r="F97" s="141">
        <f>Цены_АТС!$E$30/1000</f>
        <v>173.15535</v>
      </c>
      <c r="G97" s="11"/>
      <c r="H97" s="11"/>
      <c r="I97" s="11"/>
      <c r="J97" s="11"/>
    </row>
  </sheetData>
  <mergeCells count="5">
    <mergeCell ref="A52:F52"/>
    <mergeCell ref="A1:D1"/>
    <mergeCell ref="A3:A4"/>
    <mergeCell ref="C3:F3"/>
    <mergeCell ref="A6:F6"/>
  </mergeCells>
  <printOptions/>
  <pageMargins left="0.75" right="0.75" top="0.49" bottom="0.36" header="0.5" footer="0.5"/>
  <pageSetup horizontalDpi="600" verticalDpi="600" orientation="portrait" paperSize="9" scale="86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 Куршева</dc:creator>
  <cp:keywords/>
  <dc:description/>
  <cp:lastModifiedBy>User</cp:lastModifiedBy>
  <cp:lastPrinted>2011-04-05T08:52:45Z</cp:lastPrinted>
  <dcterms:created xsi:type="dcterms:W3CDTF">2011-01-13T09:14:47Z</dcterms:created>
  <dcterms:modified xsi:type="dcterms:W3CDTF">2012-01-10T11:18:38Z</dcterms:modified>
  <cp:category/>
  <cp:version/>
  <cp:contentType/>
  <cp:contentStatus/>
</cp:coreProperties>
</file>