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30" windowWidth="19035" windowHeight="9615" tabRatio="718" firstSheet="1" activeTab="1"/>
  </bookViews>
  <sheets>
    <sheet name="Справочник Вид продукции" sheetId="5" state="hidden" r:id="rId1"/>
    <sheet name="Приложение №2 План закупки" sheetId="10" r:id="rId2"/>
    <sheet name="Приложение №2.1 Условно-постоян" sheetId="11" r:id="rId3"/>
    <sheet name="Приложение №2.2  закупки у про " sheetId="13" r:id="rId4"/>
    <sheet name="Приложение №2.3  Долгосрочн " sheetId="1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 localSheetId="2">#REF!</definedName>
    <definedName name="\a" localSheetId="3">#REF!</definedName>
    <definedName name="\a" localSheetId="4">#REF!</definedName>
    <definedName name="\a">#REF!</definedName>
    <definedName name="\m" localSheetId="2">#REF!</definedName>
    <definedName name="\m" localSheetId="3">#REF!</definedName>
    <definedName name="\m" localSheetId="4">#REF!</definedName>
    <definedName name="\m">#REF!</definedName>
    <definedName name="\n" localSheetId="2">#REF!</definedName>
    <definedName name="\n" localSheetId="3">#REF!</definedName>
    <definedName name="\n" localSheetId="4">#REF!</definedName>
    <definedName name="\n">#REF!</definedName>
    <definedName name="\o" localSheetId="2">#REF!</definedName>
    <definedName name="\o" localSheetId="3">#REF!</definedName>
    <definedName name="\o" localSheetId="4">#REF!</definedName>
    <definedName name="\o">#REF!</definedName>
    <definedName name="\б" localSheetId="2">#REF!</definedName>
    <definedName name="\б" localSheetId="3">#REF!</definedName>
    <definedName name="\б" localSheetId="4">#REF!</definedName>
    <definedName name="\б">#REF!</definedName>
    <definedName name="_FY1">#N/A</definedName>
    <definedName name="_SP1" localSheetId="2">[1]FES!#REF!</definedName>
    <definedName name="_SP1" localSheetId="3">[1]FES!#REF!</definedName>
    <definedName name="_SP1" localSheetId="4">[1]FES!#REF!</definedName>
    <definedName name="_SP1">[1]FES!#REF!</definedName>
    <definedName name="_SP10" localSheetId="2">[1]FES!#REF!</definedName>
    <definedName name="_SP10" localSheetId="3">[1]FES!#REF!</definedName>
    <definedName name="_SP10" localSheetId="4">[1]FES!#REF!</definedName>
    <definedName name="_SP10">[1]FES!#REF!</definedName>
    <definedName name="_SP11" localSheetId="2">[1]FES!#REF!</definedName>
    <definedName name="_SP11" localSheetId="3">[1]FES!#REF!</definedName>
    <definedName name="_SP11" localSheetId="4">[1]FES!#REF!</definedName>
    <definedName name="_SP11">[1]FES!#REF!</definedName>
    <definedName name="_SP12" localSheetId="2">[1]FES!#REF!</definedName>
    <definedName name="_SP12" localSheetId="3">[1]FES!#REF!</definedName>
    <definedName name="_SP12" localSheetId="4">[1]FES!#REF!</definedName>
    <definedName name="_SP12">[1]FES!#REF!</definedName>
    <definedName name="_SP13" localSheetId="2">[1]FES!#REF!</definedName>
    <definedName name="_SP13" localSheetId="3">[1]FES!#REF!</definedName>
    <definedName name="_SP13" localSheetId="4">[1]FES!#REF!</definedName>
    <definedName name="_SP13">[1]FES!#REF!</definedName>
    <definedName name="_SP14" localSheetId="2">[1]FES!#REF!</definedName>
    <definedName name="_SP14" localSheetId="3">[1]FES!#REF!</definedName>
    <definedName name="_SP14" localSheetId="4">[1]FES!#REF!</definedName>
    <definedName name="_SP14">[1]FES!#REF!</definedName>
    <definedName name="_SP15" localSheetId="2">[1]FES!#REF!</definedName>
    <definedName name="_SP15" localSheetId="3">[1]FES!#REF!</definedName>
    <definedName name="_SP15" localSheetId="4">[1]FES!#REF!</definedName>
    <definedName name="_SP15">[1]FES!#REF!</definedName>
    <definedName name="_SP16" localSheetId="2">[1]FES!#REF!</definedName>
    <definedName name="_SP16" localSheetId="3">[1]FES!#REF!</definedName>
    <definedName name="_SP16" localSheetId="4">[1]FES!#REF!</definedName>
    <definedName name="_SP16">[1]FES!#REF!</definedName>
    <definedName name="_SP17" localSheetId="2">[1]FES!#REF!</definedName>
    <definedName name="_SP17" localSheetId="3">[1]FES!#REF!</definedName>
    <definedName name="_SP17" localSheetId="4">[1]FES!#REF!</definedName>
    <definedName name="_SP17">[1]FES!#REF!</definedName>
    <definedName name="_SP18" localSheetId="2">[1]FES!#REF!</definedName>
    <definedName name="_SP18" localSheetId="3">[1]FES!#REF!</definedName>
    <definedName name="_SP18" localSheetId="4">[1]FES!#REF!</definedName>
    <definedName name="_SP18">[1]FES!#REF!</definedName>
    <definedName name="_SP19" localSheetId="2">[1]FES!#REF!</definedName>
    <definedName name="_SP19" localSheetId="3">[1]FES!#REF!</definedName>
    <definedName name="_SP19" localSheetId="4">[1]FES!#REF!</definedName>
    <definedName name="_SP19">[1]FES!#REF!</definedName>
    <definedName name="_SP2" localSheetId="2">[1]FES!#REF!</definedName>
    <definedName name="_SP2" localSheetId="3">[1]FES!#REF!</definedName>
    <definedName name="_SP2" localSheetId="4">[1]FES!#REF!</definedName>
    <definedName name="_SP2">[1]FES!#REF!</definedName>
    <definedName name="_SP20" localSheetId="2">[1]FES!#REF!</definedName>
    <definedName name="_SP20" localSheetId="3">[1]FES!#REF!</definedName>
    <definedName name="_SP20" localSheetId="4">[1]FES!#REF!</definedName>
    <definedName name="_SP20">[1]FES!#REF!</definedName>
    <definedName name="_SP3" localSheetId="2">[1]FES!#REF!</definedName>
    <definedName name="_SP3" localSheetId="3">[1]FES!#REF!</definedName>
    <definedName name="_SP3" localSheetId="4">[1]FES!#REF!</definedName>
    <definedName name="_SP3">[1]FES!#REF!</definedName>
    <definedName name="_SP4" localSheetId="2">[1]FES!#REF!</definedName>
    <definedName name="_SP4" localSheetId="3">[1]FES!#REF!</definedName>
    <definedName name="_SP4" localSheetId="4">[1]FES!#REF!</definedName>
    <definedName name="_SP4">[1]FES!#REF!</definedName>
    <definedName name="_SP5" localSheetId="2">[1]FES!#REF!</definedName>
    <definedName name="_SP5" localSheetId="3">[1]FES!#REF!</definedName>
    <definedName name="_SP5" localSheetId="4">[1]FES!#REF!</definedName>
    <definedName name="_SP5">[1]FES!#REF!</definedName>
    <definedName name="_SP7" localSheetId="2">[1]FES!#REF!</definedName>
    <definedName name="_SP7" localSheetId="3">[1]FES!#REF!</definedName>
    <definedName name="_SP7" localSheetId="4">[1]FES!#REF!</definedName>
    <definedName name="_SP7">[1]FES!#REF!</definedName>
    <definedName name="_SP8" localSheetId="2">[1]FES!#REF!</definedName>
    <definedName name="_SP8" localSheetId="3">[1]FES!#REF!</definedName>
    <definedName name="_SP8" localSheetId="4">[1]FES!#REF!</definedName>
    <definedName name="_SP8">[1]FES!#REF!</definedName>
    <definedName name="_SP9" localSheetId="2">[1]FES!#REF!</definedName>
    <definedName name="_SP9" localSheetId="3">[1]FES!#REF!</definedName>
    <definedName name="_SP9" localSheetId="4">[1]FES!#REF!</definedName>
    <definedName name="_SP9">[1]FES!#REF!</definedName>
    <definedName name="AN">#N/A</definedName>
    <definedName name="CompOt">#N/A</definedName>
    <definedName name="CompRas">#N/A</definedName>
    <definedName name="ew">#N/A</definedName>
    <definedName name="F" localSheetId="2">#REF!</definedName>
    <definedName name="F" localSheetId="3">#REF!</definedName>
    <definedName name="F" localSheetId="4">#REF!</definedName>
    <definedName name="F">#REF!</definedName>
    <definedName name="fbgffnjfgg">#N/A</definedName>
    <definedName name="fg">#N/A</definedName>
    <definedName name="g" localSheetId="3">#REF!</definedName>
    <definedName name="g" localSheetId="4">#REF!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 localSheetId="2">#REF!</definedName>
    <definedName name="L" localSheetId="3">#REF!</definedName>
    <definedName name="L" localSheetId="4">#REF!</definedName>
    <definedName name="L">#REF!</definedName>
    <definedName name="n" localSheetId="2">#REF!</definedName>
    <definedName name="n" localSheetId="3">#REF!</definedName>
    <definedName name="n" localSheetId="4">#REF!</definedName>
    <definedName name="n">#REF!</definedName>
    <definedName name="rrtget6">#N/A</definedName>
    <definedName name="S1_" localSheetId="2">#REF!</definedName>
    <definedName name="S1_" localSheetId="3">#REF!</definedName>
    <definedName name="S1_" localSheetId="4">#REF!</definedName>
    <definedName name="S1_">#REF!</definedName>
    <definedName name="S10_" localSheetId="2">#REF!</definedName>
    <definedName name="S10_" localSheetId="3">#REF!</definedName>
    <definedName name="S10_" localSheetId="4">#REF!</definedName>
    <definedName name="S10_">#REF!</definedName>
    <definedName name="S11_" localSheetId="2">#REF!</definedName>
    <definedName name="S11_" localSheetId="3">#REF!</definedName>
    <definedName name="S11_" localSheetId="4">#REF!</definedName>
    <definedName name="S11_">#REF!</definedName>
    <definedName name="S12_" localSheetId="2">#REF!</definedName>
    <definedName name="S12_" localSheetId="3">#REF!</definedName>
    <definedName name="S12_" localSheetId="4">#REF!</definedName>
    <definedName name="S12_">#REF!</definedName>
    <definedName name="S13_" localSheetId="2">#REF!</definedName>
    <definedName name="S13_" localSheetId="3">#REF!</definedName>
    <definedName name="S13_" localSheetId="4">#REF!</definedName>
    <definedName name="S13_">#REF!</definedName>
    <definedName name="S14_" localSheetId="2">#REF!</definedName>
    <definedName name="S14_" localSheetId="3">#REF!</definedName>
    <definedName name="S14_" localSheetId="4">#REF!</definedName>
    <definedName name="S14_">#REF!</definedName>
    <definedName name="S15_" localSheetId="2">#REF!</definedName>
    <definedName name="S15_" localSheetId="3">#REF!</definedName>
    <definedName name="S15_" localSheetId="4">#REF!</definedName>
    <definedName name="S15_">#REF!</definedName>
    <definedName name="S16_" localSheetId="2">#REF!</definedName>
    <definedName name="S16_" localSheetId="3">#REF!</definedName>
    <definedName name="S16_" localSheetId="4">#REF!</definedName>
    <definedName name="S16_">#REF!</definedName>
    <definedName name="S17_" localSheetId="2">#REF!</definedName>
    <definedName name="S17_" localSheetId="3">#REF!</definedName>
    <definedName name="S17_" localSheetId="4">#REF!</definedName>
    <definedName name="S17_">#REF!</definedName>
    <definedName name="S18_" localSheetId="2">#REF!</definedName>
    <definedName name="S18_" localSheetId="3">#REF!</definedName>
    <definedName name="S18_" localSheetId="4">#REF!</definedName>
    <definedName name="S18_">#REF!</definedName>
    <definedName name="S19_" localSheetId="2">#REF!</definedName>
    <definedName name="S19_" localSheetId="3">#REF!</definedName>
    <definedName name="S19_" localSheetId="4">#REF!</definedName>
    <definedName name="S19_">#REF!</definedName>
    <definedName name="S2_" localSheetId="2">#REF!</definedName>
    <definedName name="S2_" localSheetId="3">#REF!</definedName>
    <definedName name="S2_" localSheetId="4">#REF!</definedName>
    <definedName name="S2_">#REF!</definedName>
    <definedName name="S20_" localSheetId="2">#REF!</definedName>
    <definedName name="S20_" localSheetId="3">#REF!</definedName>
    <definedName name="S20_" localSheetId="4">#REF!</definedName>
    <definedName name="S20_">#REF!</definedName>
    <definedName name="S3_" localSheetId="2">#REF!</definedName>
    <definedName name="S3_" localSheetId="3">#REF!</definedName>
    <definedName name="S3_" localSheetId="4">#REF!</definedName>
    <definedName name="S3_">#REF!</definedName>
    <definedName name="S4_" localSheetId="2">#REF!</definedName>
    <definedName name="S4_" localSheetId="3">#REF!</definedName>
    <definedName name="S4_" localSheetId="4">#REF!</definedName>
    <definedName name="S4_">#REF!</definedName>
    <definedName name="S5_" localSheetId="2">#REF!</definedName>
    <definedName name="S5_" localSheetId="3">#REF!</definedName>
    <definedName name="S5_" localSheetId="4">#REF!</definedName>
    <definedName name="S5_">#REF!</definedName>
    <definedName name="S6_" localSheetId="2">#REF!</definedName>
    <definedName name="S6_" localSheetId="3">#REF!</definedName>
    <definedName name="S6_" localSheetId="4">#REF!</definedName>
    <definedName name="S6_">#REF!</definedName>
    <definedName name="S7_" localSheetId="2">#REF!</definedName>
    <definedName name="S7_" localSheetId="3">#REF!</definedName>
    <definedName name="S7_" localSheetId="4">#REF!</definedName>
    <definedName name="S7_">#REF!</definedName>
    <definedName name="S8_" localSheetId="2">#REF!</definedName>
    <definedName name="S8_" localSheetId="3">#REF!</definedName>
    <definedName name="S8_" localSheetId="4">#REF!</definedName>
    <definedName name="S8_">#REF!</definedName>
    <definedName name="S9_" localSheetId="2">#REF!</definedName>
    <definedName name="S9_" localSheetId="3">#REF!</definedName>
    <definedName name="S9_" localSheetId="4">#REF!</definedName>
    <definedName name="S9_">#REF!</definedName>
    <definedName name="uka">#N/A</definedName>
    <definedName name="А77">[3]Рейтинг!$A$14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>#REF!</definedName>
    <definedName name="в23ё">#N/A</definedName>
    <definedName name="вв">#N/A</definedName>
    <definedName name="второй" localSheetId="2">#REF!</definedName>
    <definedName name="второй" localSheetId="3">#REF!</definedName>
    <definedName name="второй" localSheetId="4">#REF!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 localSheetId="2">#REF!</definedName>
    <definedName name="коэф1" localSheetId="3">#REF!</definedName>
    <definedName name="коэф1" localSheetId="4">#REF!</definedName>
    <definedName name="коэф1">#REF!</definedName>
    <definedName name="коэф2" localSheetId="2">#REF!</definedName>
    <definedName name="коэф2" localSheetId="3">#REF!</definedName>
    <definedName name="коэф2" localSheetId="4">#REF!</definedName>
    <definedName name="коэф2">#REF!</definedName>
    <definedName name="коэф3" localSheetId="2">#REF!</definedName>
    <definedName name="коэф3" localSheetId="3">#REF!</definedName>
    <definedName name="коэф3" localSheetId="4">#REF!</definedName>
    <definedName name="коэф3">#REF!</definedName>
    <definedName name="коэф4" localSheetId="2">#REF!</definedName>
    <definedName name="коэф4" localSheetId="3">#REF!</definedName>
    <definedName name="коэф4" localSheetId="4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 localSheetId="2">#REF!</definedName>
    <definedName name="н" localSheetId="3">#REF!</definedName>
    <definedName name="н" localSheetId="4">#REF!</definedName>
    <definedName name="н">#REF!</definedName>
    <definedName name="_xlnm.Print_Area" localSheetId="1">'Приложение №2 План закупки'!$H$1:$BN$43</definedName>
    <definedName name="оро">#N/A</definedName>
    <definedName name="первый" localSheetId="2">#REF!</definedName>
    <definedName name="первый" localSheetId="3">#REF!</definedName>
    <definedName name="первый" localSheetId="4">#REF!</definedName>
    <definedName name="первый">#REF!</definedName>
    <definedName name="пл" localSheetId="3">[1]FES!#REF!</definedName>
    <definedName name="пл" localSheetId="4">[1]FES!#REF!</definedName>
    <definedName name="пл">[1]FES!#REF!</definedName>
    <definedName name="план" localSheetId="3">[1]FES!#REF!</definedName>
    <definedName name="план" localSheetId="4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 localSheetId="2">#REF!</definedName>
    <definedName name="третий" localSheetId="3">#REF!</definedName>
    <definedName name="третий" localSheetId="4">#REF!</definedName>
    <definedName name="третий">#REF!</definedName>
    <definedName name="у">#N/A</definedName>
    <definedName name="ц">#N/A</definedName>
    <definedName name="цу">#N/A</definedName>
    <definedName name="четвертый" localSheetId="2">#REF!</definedName>
    <definedName name="четвертый" localSheetId="3">#REF!</definedName>
    <definedName name="четвертый" localSheetId="4">#REF!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45621"/>
  <customWorkbookViews>
    <customWorkbookView name="Minko.VP - Личное представление" guid="{AF533CF8-BCBD-4BCE-89DB-18D6C13C2DDE}" mergeInterval="0" personalView="1" maximized="1" windowWidth="1680" windowHeight="782" tabRatio="718" activeSheetId="1"/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</customWorkbookViews>
</workbook>
</file>

<file path=xl/calcChain.xml><?xml version="1.0" encoding="utf-8"?>
<calcChain xmlns="http://schemas.openxmlformats.org/spreadsheetml/2006/main">
  <c r="AD43" i="10" l="1"/>
  <c r="AB43" i="10"/>
  <c r="AC9" i="10" l="1"/>
  <c r="AD9" i="10"/>
  <c r="AE9" i="10" s="1"/>
  <c r="AF9" i="10" s="1"/>
  <c r="AG9" i="10" s="1"/>
  <c r="AH9" i="10" s="1"/>
  <c r="AI9" i="10" s="1"/>
  <c r="AJ9" i="10" s="1"/>
  <c r="AK9" i="10" s="1"/>
  <c r="AL9" i="10" s="1"/>
  <c r="AM9" i="10" s="1"/>
  <c r="AN9" i="10" s="1"/>
  <c r="AO9" i="10" s="1"/>
  <c r="AP9" i="10" s="1"/>
  <c r="AQ9" i="10" s="1"/>
  <c r="AR9" i="10" s="1"/>
  <c r="AS9" i="10" s="1"/>
  <c r="AT9" i="10" s="1"/>
  <c r="AU9" i="10" s="1"/>
  <c r="AV9" i="10" s="1"/>
  <c r="AW9" i="10" s="1"/>
  <c r="AX9" i="10" s="1"/>
  <c r="AY9" i="10" s="1"/>
  <c r="AZ9" i="10" s="1"/>
  <c r="BA9" i="10" s="1"/>
  <c r="BB9" i="10" s="1"/>
  <c r="BC9" i="10" s="1"/>
  <c r="BD9" i="10" s="1"/>
  <c r="BE9" i="10" s="1"/>
  <c r="BF9" i="10" s="1"/>
  <c r="BG9" i="10" s="1"/>
  <c r="BH9" i="10" s="1"/>
  <c r="BI9" i="10" s="1"/>
  <c r="BJ9" i="10" s="1"/>
  <c r="BK9" i="10" s="1"/>
  <c r="BL9" i="10" s="1"/>
  <c r="AB9" i="10"/>
  <c r="B11" i="11" l="1"/>
  <c r="B31" i="10" l="1"/>
  <c r="Q41" i="10" l="1"/>
  <c r="P15" i="10"/>
  <c r="B11" i="10"/>
  <c r="B12" i="10" s="1"/>
  <c r="B13" i="10" s="1"/>
  <c r="B14" i="10" s="1"/>
  <c r="B15" i="10" s="1"/>
  <c r="B16" i="10" s="1"/>
  <c r="B17" i="10" s="1"/>
  <c r="B18" i="10" s="1"/>
  <c r="B19" i="10" s="1"/>
  <c r="B20" i="10" s="1"/>
  <c r="B21" i="10" l="1"/>
  <c r="B22" i="10" s="1"/>
  <c r="B23" i="10" s="1"/>
  <c r="R10" i="10"/>
  <c r="X9" i="10"/>
  <c r="Y9" i="10" s="1"/>
  <c r="Z9" i="10" s="1"/>
  <c r="AA9" i="10" s="1"/>
  <c r="B24" i="10" l="1"/>
  <c r="B25" i="10" s="1"/>
  <c r="B26" i="10" s="1"/>
  <c r="B27" i="10" s="1"/>
  <c r="B28" i="10" s="1"/>
  <c r="B29" i="10" s="1"/>
  <c r="B30" i="10" s="1"/>
  <c r="R43" i="10"/>
  <c r="Z43" i="10" s="1"/>
  <c r="AA43" i="10" s="1"/>
  <c r="R42" i="10"/>
  <c r="Z42" i="10" s="1"/>
  <c r="AA42" i="10" s="1"/>
  <c r="R41" i="10"/>
  <c r="Z41" i="10" s="1"/>
  <c r="AA41" i="10" s="1"/>
  <c r="R38" i="10"/>
  <c r="Z38" i="10" s="1"/>
  <c r="AA38" i="10" s="1"/>
  <c r="R37" i="10"/>
  <c r="Z37" i="10" s="1"/>
  <c r="AA37" i="10" s="1"/>
  <c r="R31" i="10"/>
  <c r="Z31" i="10" s="1"/>
  <c r="AA31" i="10" s="1"/>
  <c r="R29" i="10"/>
  <c r="Z29" i="10" s="1"/>
  <c r="AA29" i="10" s="1"/>
  <c r="R28" i="10"/>
  <c r="Z28" i="10" s="1"/>
  <c r="AA28" i="10" s="1"/>
  <c r="R27" i="10"/>
  <c r="Z27" i="10" s="1"/>
  <c r="AA27" i="10" s="1"/>
  <c r="R26" i="10"/>
  <c r="Z26" i="10" s="1"/>
  <c r="AA26" i="10" s="1"/>
  <c r="R25" i="10"/>
  <c r="Z25" i="10" s="1"/>
  <c r="AA25" i="10" s="1"/>
  <c r="R24" i="10"/>
  <c r="Z24" i="10" s="1"/>
  <c r="AA24" i="10" s="1"/>
  <c r="R23" i="10"/>
  <c r="Z23" i="10" s="1"/>
  <c r="AA23" i="10" s="1"/>
  <c r="R22" i="10"/>
  <c r="Z22" i="10" s="1"/>
  <c r="AA22" i="10" s="1"/>
  <c r="R21" i="10"/>
  <c r="Z21" i="10" s="1"/>
  <c r="AA21" i="10" s="1"/>
  <c r="R20" i="10"/>
  <c r="Z20" i="10" s="1"/>
  <c r="AA20" i="10" s="1"/>
  <c r="R19" i="10"/>
  <c r="Z19" i="10" s="1"/>
  <c r="AA19" i="10" s="1"/>
  <c r="R18" i="10"/>
  <c r="Z18" i="10" s="1"/>
  <c r="AA18" i="10" s="1"/>
  <c r="R16" i="10"/>
  <c r="Z16" i="10" s="1"/>
  <c r="AA16" i="10" s="1"/>
  <c r="R14" i="10"/>
  <c r="Z14" i="10" s="1"/>
  <c r="AA14" i="10" s="1"/>
  <c r="R13" i="10"/>
  <c r="Z13" i="10" s="1"/>
  <c r="AA13" i="10" s="1"/>
  <c r="R12" i="10"/>
  <c r="Z12" i="10" s="1"/>
  <c r="AA12" i="10" s="1"/>
  <c r="R11" i="10"/>
  <c r="Z11" i="10" s="1"/>
  <c r="AA11" i="10" s="1"/>
  <c r="Z10" i="10"/>
  <c r="AA10" i="10" s="1"/>
  <c r="B32" i="10" l="1"/>
  <c r="B33" i="10" s="1"/>
  <c r="B34" i="10" s="1"/>
  <c r="B35" i="10" s="1"/>
  <c r="B36" i="10" s="1"/>
  <c r="B37" i="10" s="1"/>
  <c r="B38" i="10" s="1"/>
  <c r="B39" i="10" s="1"/>
  <c r="B40" i="10" s="1"/>
  <c r="B41" i="10" l="1"/>
  <c r="B42" i="10" s="1"/>
  <c r="B43" i="10" s="1"/>
  <c r="AR17" i="10"/>
  <c r="P17" i="10" s="1"/>
  <c r="AD11" i="10"/>
  <c r="Q11" i="10"/>
  <c r="AE11" i="10" s="1"/>
  <c r="P39" i="10"/>
  <c r="R39" i="10" s="1"/>
  <c r="Z39" i="10" s="1"/>
  <c r="AA39" i="10" s="1"/>
  <c r="P36" i="10"/>
  <c r="R36" i="10" s="1"/>
  <c r="Z36" i="10" s="1"/>
  <c r="AA36" i="10" s="1"/>
  <c r="P35" i="10"/>
  <c r="R35" i="10" s="1"/>
  <c r="Z35" i="10" s="1"/>
  <c r="AA35" i="10" s="1"/>
  <c r="P40" i="10"/>
  <c r="Q17" i="10" l="1"/>
  <c r="R17" i="10"/>
  <c r="Z17" i="10" s="1"/>
  <c r="AA17" i="10" s="1"/>
  <c r="AD40" i="10"/>
  <c r="R40" i="10"/>
  <c r="Z40" i="10" s="1"/>
  <c r="AA40" i="10" s="1"/>
  <c r="AD17" i="10"/>
  <c r="Q40" i="10"/>
  <c r="AE40" i="10" s="1"/>
  <c r="P30" i="10" l="1"/>
  <c r="AD30" i="10" s="1"/>
  <c r="Q30" i="10" l="1"/>
  <c r="AE30" i="10" s="1"/>
  <c r="R30" i="10"/>
  <c r="Z30" i="10" s="1"/>
  <c r="AA30" i="10" s="1"/>
  <c r="P33" i="10"/>
  <c r="R33" i="10" s="1"/>
  <c r="Z33" i="10" s="1"/>
  <c r="AA33" i="10" s="1"/>
  <c r="Q34" i="10" l="1"/>
  <c r="P34" i="10" s="1"/>
  <c r="AE17" i="10"/>
  <c r="R15" i="10"/>
  <c r="Z15" i="10" s="1"/>
  <c r="AA15" i="10" s="1"/>
  <c r="AD34" i="10" l="1"/>
  <c r="R34" i="10"/>
  <c r="Z34" i="10" s="1"/>
  <c r="AA34" i="10" s="1"/>
  <c r="AE34" i="10"/>
  <c r="P32" i="10" l="1"/>
  <c r="AD31" i="10"/>
  <c r="Q31" i="10"/>
  <c r="AE31" i="10" s="1"/>
  <c r="AD26" i="10"/>
  <c r="Q26" i="10"/>
  <c r="AE26" i="10" s="1"/>
  <c r="R32" i="10" l="1"/>
  <c r="Z32" i="10" s="1"/>
  <c r="AA32" i="10" s="1"/>
  <c r="Q16" i="10"/>
  <c r="AD12" i="10" l="1"/>
  <c r="AD13" i="10"/>
  <c r="AD14" i="10"/>
  <c r="AD15" i="10"/>
  <c r="AD16" i="10"/>
  <c r="AE16" i="10"/>
  <c r="AD18" i="10"/>
  <c r="AD19" i="10"/>
  <c r="AD20" i="10"/>
  <c r="AD21" i="10"/>
  <c r="AD22" i="10"/>
  <c r="AD23" i="10"/>
  <c r="AD24" i="10"/>
  <c r="AD25" i="10"/>
  <c r="AD27" i="10"/>
  <c r="AD28" i="10"/>
  <c r="AD29" i="10"/>
  <c r="AD35" i="10"/>
  <c r="AD36" i="10"/>
  <c r="AD37" i="10"/>
  <c r="AD38" i="10"/>
  <c r="AD39" i="10"/>
  <c r="AD32" i="10"/>
  <c r="AD41" i="10"/>
  <c r="AD33" i="10"/>
  <c r="AD42" i="10"/>
  <c r="AD10" i="10"/>
  <c r="AE24" i="10"/>
  <c r="AE23" i="10"/>
  <c r="Q43" i="10"/>
  <c r="Q42" i="10"/>
  <c r="AE42" i="10" s="1"/>
  <c r="Q33" i="10"/>
  <c r="AE33" i="10" s="1"/>
  <c r="AE41" i="10"/>
  <c r="Q32" i="10"/>
  <c r="AE32" i="10" s="1"/>
  <c r="Q39" i="10"/>
  <c r="AE39" i="10" s="1"/>
  <c r="Q38" i="10"/>
  <c r="AE38" i="10" s="1"/>
  <c r="Q37" i="10"/>
  <c r="AE37" i="10" s="1"/>
  <c r="Q36" i="10"/>
  <c r="AE36" i="10" s="1"/>
  <c r="Q35" i="10"/>
  <c r="AE35" i="10" s="1"/>
  <c r="Q29" i="10"/>
  <c r="AE29" i="10" s="1"/>
  <c r="Q28" i="10"/>
  <c r="AE28" i="10" s="1"/>
  <c r="Q27" i="10"/>
  <c r="AE27" i="10" s="1"/>
  <c r="Q25" i="10"/>
  <c r="AE25" i="10" s="1"/>
  <c r="Q22" i="10"/>
  <c r="AE22" i="10" s="1"/>
  <c r="Q21" i="10"/>
  <c r="AE21" i="10" s="1"/>
  <c r="Q20" i="10"/>
  <c r="AE20" i="10" s="1"/>
  <c r="Q19" i="10"/>
  <c r="AE19" i="10" s="1"/>
  <c r="Q18" i="10"/>
  <c r="AE18" i="10" s="1"/>
  <c r="Q15" i="10"/>
  <c r="AE15" i="10" s="1"/>
  <c r="Q14" i="10"/>
  <c r="AE14" i="10" s="1"/>
  <c r="Q13" i="10"/>
  <c r="AE13" i="10" s="1"/>
  <c r="Q12" i="10"/>
  <c r="AE12" i="10" s="1"/>
  <c r="Q10" i="10"/>
  <c r="AE10" i="10" s="1"/>
  <c r="K11" i="11" l="1"/>
  <c r="K10" i="11"/>
</calcChain>
</file>

<file path=xl/sharedStrings.xml><?xml version="1.0" encoding="utf-8"?>
<sst xmlns="http://schemas.openxmlformats.org/spreadsheetml/2006/main" count="867" uniqueCount="261">
  <si>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</si>
  <si>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</si>
  <si>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</si>
  <si>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</si>
  <si>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</si>
  <si>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</si>
  <si>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</si>
  <si>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</si>
  <si>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</si>
  <si>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</si>
  <si>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</si>
  <si>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</si>
  <si>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</si>
  <si>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</si>
  <si>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</si>
  <si>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</si>
  <si>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</si>
  <si>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</si>
  <si>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</si>
  <si>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Год под обеспечение потребности которого планируется данная закупка</t>
  </si>
  <si>
    <t>Подразделение/предприятие-потребитель продукции</t>
  </si>
  <si>
    <t>Номер лота</t>
  </si>
  <si>
    <t>Наименование лота</t>
  </si>
  <si>
    <t>Единица измерения</t>
  </si>
  <si>
    <t>Наименование</t>
  </si>
  <si>
    <t>2011 / 2010</t>
  </si>
  <si>
    <t>2012 / 2011</t>
  </si>
  <si>
    <t>2013 / 2012</t>
  </si>
  <si>
    <t>Плановая дата начала поставки товаров, выполнения работ, услуг (дд.мм.гггг)</t>
  </si>
  <si>
    <t>Плановая дата окончания поставки товаров, выполнения работ, услуг (дд.мм.гггг)</t>
  </si>
  <si>
    <t>Плановая дата подведения итогов по закупочной процедуре (дд.мм.гггг)</t>
  </si>
  <si>
    <t>Плановая дата заключения договора (дд.мм.гггг)</t>
  </si>
  <si>
    <t>Основание для проведения закупки у ЕИ (Положение, дата утверждения (дд.мм.гггг), пункт положения)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</si>
  <si>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</si>
  <si>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</si>
  <si>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</si>
  <si>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</si>
  <si>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</si>
  <si>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</si>
  <si>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</si>
  <si>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ОКВЭД</t>
  </si>
  <si>
    <t>Код по ОКДП</t>
  </si>
  <si>
    <t>Код по ОКЕИ</t>
  </si>
  <si>
    <t>Сведения о количестве (объеме) - количество единиц измерения</t>
  </si>
  <si>
    <t>2014 / 2013</t>
  </si>
  <si>
    <t>Группа продукции (Код классификатора)</t>
  </si>
  <si>
    <t>Вид закупаемой продукции</t>
  </si>
  <si>
    <t>Планируемый способ закупки</t>
  </si>
  <si>
    <t>Наименование контрагента</t>
  </si>
  <si>
    <t>Сведения о закупке у ЕИ</t>
  </si>
  <si>
    <t>Расчет в соответствии с методикой 10% снижения стоимости от уровня цен 2010 года</t>
  </si>
  <si>
    <t>без НДС</t>
  </si>
  <si>
    <t>с НДС</t>
  </si>
  <si>
    <t>Планируемая (предельная) цена закупки, тыс. руб.</t>
  </si>
  <si>
    <t>Планируемая (предельная) цена закупки с учетом требования о 10% снижении от уровня цен 2010 года, тыс. руб.</t>
  </si>
  <si>
    <t>Примечание</t>
  </si>
  <si>
    <t>Плановая дата официального объявления о начале процедур (дд.мм.гггг)</t>
  </si>
  <si>
    <t>Юридическое лицо/Организатор закупки</t>
  </si>
  <si>
    <t>Подразделение</t>
  </si>
  <si>
    <t xml:space="preserve">Код статьи БДР </t>
  </si>
  <si>
    <t xml:space="preserve">План условно-постоянных закупок </t>
  </si>
  <si>
    <t>Наименование продавца продукции</t>
  </si>
  <si>
    <t>дата заключения договора (дд.мм.гггг)</t>
  </si>
  <si>
    <t>дата начала поставки товаров, выполнения работ, услуг (дд.мм.гггг)</t>
  </si>
  <si>
    <t>дата окончания поставки товаров, выполнения работ, услуг (дд.мм.гггг)</t>
  </si>
  <si>
    <t>цена закупки, тыс. руб.</t>
  </si>
  <si>
    <t>Срок действия договора
(дд.мм.гггг)</t>
  </si>
  <si>
    <t>Приложение №2.2 к Положению о порядке проведения закупок товаров, работ, услуг для нужд ОАО "___________"</t>
  </si>
  <si>
    <t>Приложение №2.3 к Положению о порядке проведения закупок товаров, работ, услуг для нужд ОАО "___________"</t>
  </si>
  <si>
    <t>Источник финансирования</t>
  </si>
  <si>
    <t>Наименование статьи БДР ИА/бизнес-плана филиала/ИПР год</t>
  </si>
  <si>
    <t>Документ, на основании которого определена планируемая цена закупки</t>
  </si>
  <si>
    <t>Планируемая начальная (предельная) цена лота по извещению/уведомлению, тыс. руб.</t>
  </si>
  <si>
    <t>Дополнительная информация по закупке</t>
  </si>
  <si>
    <t>Признак условно-постоянных закупок (Да/Нет)</t>
  </si>
  <si>
    <t>Документ по условно-постоянной закупке</t>
  </si>
  <si>
    <t>Данные из ИПР текущий и следующий календарные годы</t>
  </si>
  <si>
    <t>Юридическое лицо</t>
  </si>
  <si>
    <t>Филиал/подразделение</t>
  </si>
  <si>
    <t>Функциональный блок</t>
  </si>
  <si>
    <t>Организатор закупки</t>
  </si>
  <si>
    <t>Уровень закупочной комиссии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</si>
  <si>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</si>
  <si>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</si>
  <si>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</si>
  <si>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</si>
  <si>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</si>
  <si>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</si>
  <si>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</si>
  <si>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Технологическое присоединение (Да/Нет)***</t>
  </si>
  <si>
    <t>МВт</t>
  </si>
  <si>
    <t>МВА</t>
  </si>
  <si>
    <t>км</t>
  </si>
  <si>
    <t>Планируемая цена закупки, тыс. руб.</t>
  </si>
  <si>
    <t>Дата начала поставки товаров, выполнения работ, услуг по договору (дд.мм.гггг)</t>
  </si>
  <si>
    <t>Дата окончания поставки товаров, выполнения работ, услуг по договору (дд.мм.гггг)</t>
  </si>
  <si>
    <t>План закупки отражающий долгосрочные договоры</t>
  </si>
  <si>
    <t>План закупки у продавцов продукции</t>
  </si>
  <si>
    <t>Приложение №2 к Положению о порядке проведения закупок товаров, работ, услуг для нужд ОАО "Каббалкэнерго"</t>
  </si>
  <si>
    <t>1</t>
  </si>
  <si>
    <t>2</t>
  </si>
  <si>
    <t>3</t>
  </si>
  <si>
    <t>4</t>
  </si>
  <si>
    <t>8</t>
  </si>
  <si>
    <t>Услуги по ремонту автотранспорта</t>
  </si>
  <si>
    <t>Обслуживание и ремонт оргтехники</t>
  </si>
  <si>
    <t>Расходные материалы и ЗИП для оргтехники</t>
  </si>
  <si>
    <t>Кондиционеры</t>
  </si>
  <si>
    <t>IT-услуги (программное сопровождение)</t>
  </si>
  <si>
    <t>Канцелярские товары</t>
  </si>
  <si>
    <t>1.5.2.</t>
  </si>
  <si>
    <t>1.5.3.</t>
  </si>
  <si>
    <t>ГСМ</t>
  </si>
  <si>
    <t>Запасные части на автомашины и спецтехнику</t>
  </si>
  <si>
    <t>1.5.5.</t>
  </si>
  <si>
    <t>1.5.6.</t>
  </si>
  <si>
    <t>ТМЦ расходные материалы для оргтехники</t>
  </si>
  <si>
    <t>1.5.7.</t>
  </si>
  <si>
    <t>1.5.8.</t>
  </si>
  <si>
    <t>1.5.9.</t>
  </si>
  <si>
    <t>ТМЦ канцелярские</t>
  </si>
  <si>
    <t>1.5.10.</t>
  </si>
  <si>
    <t>ТМЦ хозяйственные</t>
  </si>
  <si>
    <t>7.4.12.1</t>
  </si>
  <si>
    <t>Ремонт и обслуживание автотранспорта</t>
  </si>
  <si>
    <t>7.4.12.4</t>
  </si>
  <si>
    <t>Ремонт и обслуживание оргтехники</t>
  </si>
  <si>
    <t>7.4.12.9</t>
  </si>
  <si>
    <t>Услуги по ремонту зданий</t>
  </si>
  <si>
    <t>7.4.12.15.5</t>
  </si>
  <si>
    <t>7.4.12.15.7</t>
  </si>
  <si>
    <t>Монтаж и обслуживание системы видеонаблюдения</t>
  </si>
  <si>
    <t>Код статьи БДР ИА/бизнес-плана филиала ОТЭП</t>
  </si>
  <si>
    <t>7.8.3.</t>
  </si>
  <si>
    <t>Инвест.программа</t>
  </si>
  <si>
    <t>7.4.4.</t>
  </si>
  <si>
    <t>7.4.8.</t>
  </si>
  <si>
    <t>Услуги сторонних организаций по ТБ и ОТ</t>
  </si>
  <si>
    <t>Услуги по ремонту помещений ЦОК</t>
  </si>
  <si>
    <t>2.22.10.8</t>
  </si>
  <si>
    <t>Расходы на праздн. НГ</t>
  </si>
  <si>
    <t>Новогодние подарки</t>
  </si>
  <si>
    <t>Себестоимость продукции</t>
  </si>
  <si>
    <t>Запасные части для автотранспорта</t>
  </si>
  <si>
    <t>л.8 ИПР</t>
  </si>
  <si>
    <t>товар</t>
  </si>
  <si>
    <t>услуга</t>
  </si>
  <si>
    <t>ГСМ топливо (бензин)</t>
  </si>
  <si>
    <t>литров</t>
  </si>
  <si>
    <t>Коэф-т 10% снижения</t>
  </si>
  <si>
    <t>Применяемые индекс-дефляторы, % к пред. Году</t>
  </si>
  <si>
    <t>КБЭ</t>
  </si>
  <si>
    <t>Охрана помещений ЦОК</t>
  </si>
  <si>
    <t>Услуги сторожевой охраны адм. здания</t>
  </si>
  <si>
    <t>Монтаж и обслуживание видеонаблюдения ЦОК</t>
  </si>
  <si>
    <t>Негосударственное пенсионное обеспечение</t>
  </si>
  <si>
    <t>Коммунальные услуги</t>
  </si>
  <si>
    <t>ОАО  "Каббалкэнерго"</t>
  </si>
  <si>
    <t>Кабардино-Балкарская Республика</t>
  </si>
  <si>
    <t>тыс.руб.</t>
  </si>
  <si>
    <t>-</t>
  </si>
  <si>
    <t>НПФ Электроэнергетики</t>
  </si>
  <si>
    <t>Бумага белая А4 80 г/м2</t>
  </si>
  <si>
    <t>ОЗП</t>
  </si>
  <si>
    <t>ОЗЦ</t>
  </si>
  <si>
    <t>апр. 2014</t>
  </si>
  <si>
    <t>март 2014</t>
  </si>
  <si>
    <t>Бизнес-план</t>
  </si>
  <si>
    <t>электронная</t>
  </si>
  <si>
    <t>янв.2014</t>
  </si>
  <si>
    <t>май.2014</t>
  </si>
  <si>
    <t>83401000000</t>
  </si>
  <si>
    <t>Приложение №2.1 к Положению о порядке проведения закупок товаров, работ, услуг для нужд ОАО "Каббалкэнерго"</t>
  </si>
  <si>
    <t>План закупок на 2015 год</t>
  </si>
  <si>
    <t>Страхование ДМС</t>
  </si>
  <si>
    <t>ОСАГО</t>
  </si>
  <si>
    <t>Установка охранной сигнализации ЦОК</t>
  </si>
  <si>
    <t>дек. 2014</t>
  </si>
  <si>
    <t>янв.2015</t>
  </si>
  <si>
    <t>Монтаж и обслуживание АУПС ЦОК</t>
  </si>
  <si>
    <t>Услуги  охраны</t>
  </si>
  <si>
    <t>Страхование</t>
  </si>
  <si>
    <t>Приобретение вычислительной и оргтехники (до 20 тыс.руб.)</t>
  </si>
  <si>
    <t>ТМЦ оргтехника (стоимостью до 20 т.р.)</t>
  </si>
  <si>
    <t>янв. 2015</t>
  </si>
  <si>
    <t>фев.2015</t>
  </si>
  <si>
    <t>май 2015</t>
  </si>
  <si>
    <t>июл 2015</t>
  </si>
  <si>
    <t>авг 2015</t>
  </si>
  <si>
    <t>окт 2015</t>
  </si>
  <si>
    <t>ноя 2015</t>
  </si>
  <si>
    <t>Мебель (стоимостью до 20 т.р.)</t>
  </si>
  <si>
    <t>Ставропольский край, г.Пятигорск</t>
  </si>
  <si>
    <t>Вид закупки (электронная/ неэлектронная)</t>
  </si>
  <si>
    <t>Мебель КБЭ (стоимостью до 20 тыс.руб.)</t>
  </si>
  <si>
    <t>Мебель Управление ГП СКФО (стоимостью до 20 тыс.руб.)</t>
  </si>
  <si>
    <t>Работы по настройке и установке ВКС</t>
  </si>
  <si>
    <t>Консультант Плюс</t>
  </si>
  <si>
    <t>Хозяйственные товары КБЭ</t>
  </si>
  <si>
    <t>Услуги по ремонту помещений адм.здания КБЭ</t>
  </si>
  <si>
    <t>июн 2015</t>
  </si>
  <si>
    <t>янв 2015</t>
  </si>
  <si>
    <t>мар 2015</t>
  </si>
  <si>
    <t>апр 2015</t>
  </si>
  <si>
    <t>7.4.12.7</t>
  </si>
  <si>
    <t>Кассовая лента электронная защищенная</t>
  </si>
  <si>
    <t>ТМЦ прочие</t>
  </si>
  <si>
    <t>1.5.12.</t>
  </si>
  <si>
    <t xml:space="preserve">Автомобиль легковой Lada Granta Норма </t>
  </si>
  <si>
    <t>Приобретение вычислительной и оргтехники (ОС свыше 20 тыс.руб.)</t>
  </si>
  <si>
    <t>Оборудование для ВКС (сервер + персональные компьютеры+ клиентское рабочее место)</t>
  </si>
  <si>
    <t>фев 2015</t>
  </si>
  <si>
    <t>Бытовая техника (стоимостью до 20 т.р.)</t>
  </si>
  <si>
    <t>Аттестация рабочих мест (обязательная оценка условий труда)</t>
  </si>
  <si>
    <t>Сейф огнестойкий</t>
  </si>
  <si>
    <t xml:space="preserve">Тел.аппараты IP </t>
  </si>
  <si>
    <t>ноя. 2015</t>
  </si>
  <si>
    <t>дек.2015</t>
  </si>
  <si>
    <t>7.4.12.15.11</t>
  </si>
  <si>
    <t>Прочие услуги (изготовление и установка вывески ЦОК)</t>
  </si>
  <si>
    <t>Услуги по изготовлению и установке вывески ЦОК</t>
  </si>
  <si>
    <t>07427000000</t>
  </si>
  <si>
    <t>ГСМ (тех.жидкости, масла, смазки, тосол)</t>
  </si>
  <si>
    <t>7.8.4.</t>
  </si>
  <si>
    <t>2015 / 2014</t>
  </si>
  <si>
    <t>Базовая стоимость в фактических ценах 2010 г. тыс. руб. (без НДС)</t>
  </si>
  <si>
    <t>шт.</t>
  </si>
  <si>
    <t>Приобретение вычислительной и оргтехники (до 20 тыс.руб.) 2-ое полугодие</t>
  </si>
  <si>
    <t>ПДЗК</t>
  </si>
  <si>
    <t>неэлектронная</t>
  </si>
  <si>
    <t>51.51</t>
  </si>
  <si>
    <t>50.3.</t>
  </si>
  <si>
    <t>51.47.23</t>
  </si>
  <si>
    <t>51.15.5</t>
  </si>
  <si>
    <t>36.1</t>
  </si>
  <si>
    <t>52.48</t>
  </si>
  <si>
    <t>50.2.</t>
  </si>
  <si>
    <t>52.72</t>
  </si>
  <si>
    <t>51.65.2</t>
  </si>
  <si>
    <t>66.03.2</t>
  </si>
  <si>
    <t>6613010</t>
  </si>
  <si>
    <t>3612050</t>
  </si>
  <si>
    <t>51.4</t>
  </si>
  <si>
    <t>2930274</t>
  </si>
  <si>
    <t>51.43.2</t>
  </si>
  <si>
    <t xml:space="preserve">3222130
</t>
  </si>
  <si>
    <t>72.20</t>
  </si>
  <si>
    <t>7260000</t>
  </si>
  <si>
    <t>52.48/36.1</t>
  </si>
  <si>
    <t>3020000/3612050</t>
  </si>
  <si>
    <t>3020000</t>
  </si>
  <si>
    <t>74.60</t>
  </si>
  <si>
    <t>7523090</t>
  </si>
  <si>
    <t>45.3</t>
  </si>
  <si>
    <t>4560249</t>
  </si>
  <si>
    <t>22.22</t>
  </si>
  <si>
    <t>2221020</t>
  </si>
  <si>
    <t>52.24.2</t>
  </si>
  <si>
    <t>1543950</t>
  </si>
  <si>
    <t>50.10</t>
  </si>
  <si>
    <t>Планируемая (предельная) цена закупки с учетом снижения инвестиционных затрат на 30 % относительно уровня 2012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</si>
</sst>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[$-419]mmmm\ yyyy;@"/>
    <numFmt numFmtId="166" formatCode="[$-F400]h:mm:ss\ AM/PM"/>
    <numFmt numFmtId="167" formatCode="0.0"/>
    <numFmt numFmtId="168" formatCode="[$-F419]yyyy\,\ mmmm;@"/>
    <numFmt numFmtId="169" formatCode="_-* #,##0.00[$€-1]_-;\-* #,##0.00[$€-1]_-;_-* &quot;-&quot;??[$€-1]_-"/>
    <numFmt numFmtId="170" formatCode="#,##0.00000"/>
    <numFmt numFmtId="171" formatCode="_(&quot;р.&quot;* #,##0.00_);_(&quot;р.&quot;* \(#,##0.00\);_(&quot;р.&quot;* &quot;-&quot;??_);_(@_)"/>
    <numFmt numFmtId="172" formatCode="_-* #,##0_-;\-* #,##0_-;_-* &quot;-&quot;_-;_-@_-"/>
    <numFmt numFmtId="173" formatCode="_(* #,##0.00_);_(* \(#,##0.00\);_(* &quot;-&quot;??_);_(@_)"/>
    <numFmt numFmtId="174" formatCode="_-* #,##0.00_-;\-* #,##0.00_-;_-* &quot;-&quot;??_-;_-@_-"/>
    <numFmt numFmtId="175" formatCode="&quot;$&quot;#,##0_);[Red]\(&quot;$&quot;#,##0\)"/>
    <numFmt numFmtId="176" formatCode="_-&quot;Ј&quot;* #,##0.00_-;\-&quot;Ј&quot;* #,##0.00_-;_-&quot;Ј&quot;* &quot;-&quot;??_-;_-@_-"/>
    <numFmt numFmtId="177" formatCode="General_)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-* #,##0.00_р_._-;\-* #,##0.00_р_._-;_-* \-??_р_._-;_-@_-"/>
    <numFmt numFmtId="182" formatCode="[$-419]mmmm;@"/>
    <numFmt numFmtId="183" formatCode="0.0%"/>
    <numFmt numFmtId="184" formatCode="#,##0_ ;[Red]\-#,##0\ "/>
    <numFmt numFmtId="185" formatCode="#,##0.0"/>
    <numFmt numFmtId="186" formatCode="#,##0.0_ ;[Red]\-#,##0.0\ "/>
  </numFmts>
  <fonts count="8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311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166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69" fontId="1" fillId="0" borderId="0"/>
    <xf numFmtId="166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6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40" fillId="0" borderId="0" applyFont="0" applyBorder="0">
      <alignment vertical="top"/>
    </xf>
    <xf numFmtId="169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6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1" fillId="31" borderId="0" applyNumberFormat="0" applyBorder="0" applyAlignment="0" applyProtection="0"/>
    <xf numFmtId="177" fontId="2" fillId="0" borderId="27">
      <protection locked="0"/>
    </xf>
    <xf numFmtId="177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6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6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6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6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6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7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6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6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23" fillId="6" borderId="0" applyNumberFormat="0" applyBorder="0" applyAlignment="0" applyProtection="0"/>
    <xf numFmtId="168" fontId="2" fillId="0" borderId="0"/>
    <xf numFmtId="0" fontId="2" fillId="0" borderId="0"/>
    <xf numFmtId="170" fontId="2" fillId="0" borderId="0"/>
    <xf numFmtId="166" fontId="2" fillId="0" borderId="0"/>
    <xf numFmtId="0" fontId="13" fillId="0" borderId="0"/>
    <xf numFmtId="0" fontId="2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7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6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6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69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49" fontId="77" fillId="0" borderId="0">
      <alignment horizont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6" fontId="12" fillId="2" borderId="0" applyNumberFormat="0" applyBorder="0" applyAlignment="0" applyProtection="0"/>
    <xf numFmtId="171" fontId="33" fillId="0" borderId="0">
      <protection locked="0"/>
    </xf>
    <xf numFmtId="0" fontId="17" fillId="0" borderId="1" applyBorder="0">
      <alignment horizontal="center" vertical="center" wrapText="1"/>
    </xf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34" fillId="0" borderId="0">
      <protection locked="0"/>
    </xf>
    <xf numFmtId="169" fontId="34" fillId="0" borderId="0">
      <protection locked="0"/>
    </xf>
    <xf numFmtId="169" fontId="33" fillId="0" borderId="13">
      <protection locked="0"/>
    </xf>
    <xf numFmtId="169" fontId="35" fillId="35" borderId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35" fillId="0" borderId="2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1" fillId="0" borderId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4" fillId="57" borderId="23" applyNumberFormat="0" applyProtection="0">
      <alignment horizontal="left" vertical="top" indent="1"/>
    </xf>
    <xf numFmtId="169" fontId="3" fillId="62" borderId="23" applyNumberFormat="0" applyProtection="0">
      <alignment horizontal="left" vertical="center" indent="1"/>
    </xf>
    <xf numFmtId="169" fontId="3" fillId="62" borderId="23" applyNumberFormat="0" applyProtection="0">
      <alignment horizontal="left" vertical="top" indent="1"/>
    </xf>
    <xf numFmtId="169" fontId="3" fillId="58" borderId="23" applyNumberFormat="0" applyProtection="0">
      <alignment horizontal="left" vertical="center" indent="1"/>
    </xf>
    <xf numFmtId="169" fontId="3" fillId="58" borderId="23" applyNumberFormat="0" applyProtection="0">
      <alignment horizontal="left" vertical="top" indent="1"/>
    </xf>
    <xf numFmtId="169" fontId="3" fillId="64" borderId="23" applyNumberFormat="0" applyProtection="0">
      <alignment horizontal="left" vertical="center" indent="1"/>
    </xf>
    <xf numFmtId="169" fontId="3" fillId="64" borderId="23" applyNumberFormat="0" applyProtection="0">
      <alignment horizontal="left" vertical="top" indent="1"/>
    </xf>
    <xf numFmtId="169" fontId="3" fillId="65" borderId="23" applyNumberFormat="0" applyProtection="0">
      <alignment horizontal="left" vertical="center" indent="1"/>
    </xf>
    <xf numFmtId="169" fontId="3" fillId="65" borderId="23" applyNumberFormat="0" applyProtection="0">
      <alignment horizontal="left" vertical="top" indent="1"/>
    </xf>
    <xf numFmtId="169" fontId="13" fillId="0" borderId="0"/>
    <xf numFmtId="169" fontId="56" fillId="66" borderId="23" applyNumberFormat="0" applyProtection="0">
      <alignment horizontal="left" vertical="top" indent="1"/>
    </xf>
    <xf numFmtId="169" fontId="56" fillId="58" borderId="23" applyNumberFormat="0" applyProtection="0">
      <alignment horizontal="left" vertical="top" indent="1"/>
    </xf>
    <xf numFmtId="169" fontId="62" fillId="68" borderId="0"/>
    <xf numFmtId="169" fontId="62" fillId="4" borderId="25">
      <protection locked="0"/>
    </xf>
    <xf numFmtId="169" fontId="62" fillId="68" borderId="0"/>
    <xf numFmtId="169" fontId="64" fillId="69" borderId="0"/>
    <xf numFmtId="169" fontId="64" fillId="70" borderId="0"/>
    <xf numFmtId="169" fontId="64" fillId="71" borderId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68" fillId="0" borderId="0" applyNumberFormat="0" applyFill="0" applyBorder="0" applyAlignment="0" applyProtection="0">
      <alignment vertical="top"/>
      <protection locked="0"/>
    </xf>
    <xf numFmtId="169" fontId="69" fillId="0" borderId="0" applyNumberFormat="0" applyFill="0" applyBorder="0" applyAlignment="0" applyProtection="0">
      <alignment vertical="top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70" fillId="0" borderId="0" applyBorder="0">
      <alignment horizontal="center" vertical="center" wrapText="1"/>
    </xf>
    <xf numFmtId="169" fontId="71" fillId="0" borderId="28" applyBorder="0">
      <alignment horizontal="center" vertical="center" wrapText="1"/>
    </xf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75" fillId="0" borderId="0">
      <alignment horizontal="center" vertical="top" wrapText="1"/>
    </xf>
    <xf numFmtId="169" fontId="76" fillId="0" borderId="0">
      <alignment horizontal="center" vertical="center" wrapText="1"/>
    </xf>
    <xf numFmtId="169" fontId="77" fillId="73" borderId="0" applyFill="0">
      <alignment wrapText="1"/>
    </xf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78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4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17" fillId="0" borderId="1" applyBorder="0">
      <alignment horizontal="center" vertical="center" wrapText="1"/>
    </xf>
    <xf numFmtId="17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30">
    <xf numFmtId="0" fontId="0" fillId="0" borderId="0" xfId="0"/>
    <xf numFmtId="0" fontId="83" fillId="0" borderId="0" xfId="0" applyFont="1" applyAlignment="1">
      <alignment horizontal="justify" vertical="center"/>
    </xf>
    <xf numFmtId="1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49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/>
    <xf numFmtId="49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49" fontId="0" fillId="0" borderId="0" xfId="0" applyNumberFormat="1"/>
    <xf numFmtId="49" fontId="0" fillId="0" borderId="0" xfId="0" applyNumberFormat="1" applyFill="1" applyAlignment="1">
      <alignment horizontal="center" vertical="center"/>
    </xf>
    <xf numFmtId="49" fontId="0" fillId="0" borderId="1" xfId="0" applyNumberFormat="1" applyBorder="1"/>
    <xf numFmtId="49" fontId="16" fillId="0" borderId="0" xfId="0" applyNumberFormat="1" applyFont="1"/>
    <xf numFmtId="49" fontId="16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85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 applyFill="1" applyAlignment="1">
      <alignment horizontal="left" vertical="center"/>
    </xf>
    <xf numFmtId="49" fontId="0" fillId="0" borderId="1" xfId="0" applyNumberFormat="1" applyBorder="1" applyAlignment="1">
      <alignment horizontal="left"/>
    </xf>
    <xf numFmtId="185" fontId="0" fillId="75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3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7" fillId="0" borderId="0" xfId="0" applyFont="1" applyFill="1"/>
    <xf numFmtId="185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7" fillId="0" borderId="0" xfId="0" applyFont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88" fillId="0" borderId="1" xfId="0" applyFont="1" applyBorder="1"/>
    <xf numFmtId="0" fontId="88" fillId="0" borderId="1" xfId="0" applyFont="1" applyBorder="1" applyAlignment="1">
      <alignment horizontal="left"/>
    </xf>
    <xf numFmtId="49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3" fontId="0" fillId="75" borderId="1" xfId="0" applyNumberFormat="1" applyFill="1" applyBorder="1" applyAlignment="1">
      <alignment horizontal="center"/>
    </xf>
    <xf numFmtId="0" fontId="0" fillId="75" borderId="0" xfId="0" applyFill="1"/>
    <xf numFmtId="2" fontId="85" fillId="75" borderId="1" xfId="29106" applyNumberFormat="1" applyFont="1" applyFill="1" applyBorder="1" applyAlignment="1" applyProtection="1">
      <alignment horizontal="center" vertical="center" wrapText="1"/>
      <protection locked="0"/>
    </xf>
    <xf numFmtId="0" fontId="85" fillId="75" borderId="1" xfId="29106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185" fontId="0" fillId="0" borderId="1" xfId="0" applyNumberFormat="1" applyFill="1" applyBorder="1" applyAlignment="1">
      <alignment horizontal="center"/>
    </xf>
    <xf numFmtId="0" fontId="88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185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/>
    <xf numFmtId="49" fontId="3" fillId="0" borderId="1" xfId="59049" applyNumberFormat="1" applyFont="1" applyFill="1" applyBorder="1" applyAlignment="1" applyProtection="1">
      <alignment horizontal="center" vertical="center"/>
      <protection locked="0"/>
    </xf>
    <xf numFmtId="1" fontId="3" fillId="0" borderId="1" xfId="59049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>
      <alignment horizontal="center"/>
    </xf>
    <xf numFmtId="183" fontId="0" fillId="0" borderId="0" xfId="0" applyNumberFormat="1"/>
    <xf numFmtId="186" fontId="0" fillId="0" borderId="1" xfId="0" applyNumberFormat="1" applyBorder="1" applyAlignment="1">
      <alignment horizontal="center"/>
    </xf>
    <xf numFmtId="0" fontId="86" fillId="0" borderId="0" xfId="0" applyFont="1" applyAlignment="1">
      <alignment horizontal="left"/>
    </xf>
    <xf numFmtId="49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49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0" fontId="86" fillId="0" borderId="0" xfId="0" applyFont="1" applyAlignment="1">
      <alignment horizontal="left"/>
    </xf>
    <xf numFmtId="49" fontId="0" fillId="75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wrapText="1"/>
    </xf>
    <xf numFmtId="49" fontId="0" fillId="75" borderId="1" xfId="0" applyNumberFormat="1" applyFill="1" applyBorder="1" applyAlignment="1">
      <alignment wrapText="1"/>
    </xf>
    <xf numFmtId="49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/>
    <xf numFmtId="49" fontId="0" fillId="0" borderId="1" xfId="0" applyNumberFormat="1" applyFill="1" applyBorder="1" applyAlignment="1">
      <alignment horizontal="left" wrapText="1"/>
    </xf>
    <xf numFmtId="49" fontId="0" fillId="0" borderId="1" xfId="0" applyNumberFormat="1" applyFill="1" applyBorder="1" applyAlignment="1">
      <alignment horizontal="left"/>
    </xf>
    <xf numFmtId="186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83" fontId="0" fillId="0" borderId="0" xfId="0" applyNumberFormat="1" applyFill="1"/>
    <xf numFmtId="49" fontId="3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Alignment="1">
      <alignment horizontal="center"/>
    </xf>
    <xf numFmtId="0" fontId="86" fillId="0" borderId="0" xfId="0" applyFont="1" applyFill="1" applyAlignment="1">
      <alignment horizontal="left"/>
    </xf>
    <xf numFmtId="0" fontId="0" fillId="75" borderId="1" xfId="0" applyFill="1" applyBorder="1" applyAlignment="1">
      <alignment horizontal="center"/>
    </xf>
    <xf numFmtId="0" fontId="0" fillId="75" borderId="1" xfId="0" applyFill="1" applyBorder="1" applyAlignment="1">
      <alignment horizontal="center" wrapText="1"/>
    </xf>
    <xf numFmtId="49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0" fontId="86" fillId="0" borderId="0" xfId="0" applyFont="1" applyAlignment="1">
      <alignment horizontal="left"/>
    </xf>
    <xf numFmtId="3" fontId="0" fillId="0" borderId="0" xfId="0" applyNumberFormat="1"/>
    <xf numFmtId="49" fontId="85" fillId="75" borderId="31" xfId="59049" applyNumberFormat="1" applyFont="1" applyFill="1" applyBorder="1" applyAlignment="1" applyProtection="1">
      <alignment horizontal="center" vertical="center" wrapText="1"/>
      <protection locked="0"/>
    </xf>
    <xf numFmtId="49" fontId="85" fillId="75" borderId="33" xfId="59049" applyNumberFormat="1" applyFont="1" applyFill="1" applyBorder="1" applyAlignment="1" applyProtection="1">
      <alignment horizontal="center" vertical="center" wrapText="1"/>
      <protection locked="0"/>
    </xf>
    <xf numFmtId="49" fontId="85" fillId="75" borderId="32" xfId="59049" applyNumberFormat="1" applyFont="1" applyFill="1" applyBorder="1" applyAlignment="1" applyProtection="1">
      <alignment horizontal="center" vertical="center" wrapText="1"/>
      <protection locked="0"/>
    </xf>
    <xf numFmtId="49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3" fillId="75" borderId="1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4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5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6" xfId="59049" applyNumberFormat="1" applyFont="1" applyFill="1" applyBorder="1" applyAlignment="1" applyProtection="1">
      <alignment horizontal="center" vertical="center" wrapText="1"/>
      <protection locked="0"/>
    </xf>
    <xf numFmtId="4" fontId="3" fillId="75" borderId="1" xfId="59049" applyNumberFormat="1" applyFont="1" applyFill="1" applyBorder="1" applyAlignment="1" applyProtection="1">
      <alignment horizontal="center" vertical="center" wrapText="1"/>
      <protection locked="0"/>
    </xf>
    <xf numFmtId="49" fontId="85" fillId="75" borderId="37" xfId="59049" applyNumberFormat="1" applyFont="1" applyFill="1" applyBorder="1" applyAlignment="1" applyProtection="1">
      <alignment horizontal="center" vertical="center" wrapText="1"/>
      <protection locked="0"/>
    </xf>
    <xf numFmtId="49" fontId="85" fillId="75" borderId="38" xfId="59049" applyNumberFormat="1" applyFont="1" applyFill="1" applyBorder="1" applyAlignment="1" applyProtection="1">
      <alignment horizontal="center" vertical="center" wrapText="1"/>
      <protection locked="0"/>
    </xf>
    <xf numFmtId="49" fontId="85" fillId="75" borderId="39" xfId="59049" applyNumberFormat="1" applyFont="1" applyFill="1" applyBorder="1" applyAlignment="1" applyProtection="1">
      <alignment horizontal="center" vertical="center" wrapText="1"/>
      <protection locked="0"/>
    </xf>
    <xf numFmtId="49" fontId="85" fillId="75" borderId="40" xfId="59049" applyNumberFormat="1" applyFont="1" applyFill="1" applyBorder="1" applyAlignment="1" applyProtection="1">
      <alignment horizontal="center" vertical="center" wrapText="1"/>
      <protection locked="0"/>
    </xf>
    <xf numFmtId="182" fontId="3" fillId="75" borderId="1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85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85" fillId="0" borderId="36" xfId="0" applyNumberFormat="1" applyFont="1" applyFill="1" applyBorder="1" applyAlignment="1" applyProtection="1">
      <alignment horizontal="center" vertical="center" wrapText="1"/>
      <protection locked="0"/>
    </xf>
    <xf numFmtId="184" fontId="85" fillId="75" borderId="31" xfId="0" applyNumberFormat="1" applyFont="1" applyFill="1" applyBorder="1" applyAlignment="1" applyProtection="1">
      <alignment horizontal="center" vertical="center" wrapText="1"/>
      <protection locked="0"/>
    </xf>
    <xf numFmtId="184" fontId="85" fillId="75" borderId="32" xfId="0" applyNumberFormat="1" applyFont="1" applyFill="1" applyBorder="1" applyAlignment="1" applyProtection="1">
      <alignment horizontal="center" vertical="center" wrapText="1"/>
      <protection locked="0"/>
    </xf>
    <xf numFmtId="3" fontId="3" fillId="75" borderId="31" xfId="0" applyNumberFormat="1" applyFont="1" applyFill="1" applyBorder="1" applyAlignment="1" applyProtection="1">
      <alignment horizontal="center" vertical="center" wrapText="1"/>
      <protection locked="0"/>
    </xf>
    <xf numFmtId="3" fontId="3" fillId="75" borderId="32" xfId="0" applyNumberFormat="1" applyFont="1" applyFill="1" applyBorder="1" applyAlignment="1" applyProtection="1">
      <alignment horizontal="center" vertical="center" wrapText="1"/>
      <protection locked="0"/>
    </xf>
    <xf numFmtId="184" fontId="3" fillId="75" borderId="31" xfId="28" applyNumberFormat="1" applyFont="1" applyFill="1" applyBorder="1" applyAlignment="1" applyProtection="1">
      <alignment horizontal="center" vertical="center" wrapText="1"/>
      <protection locked="0"/>
    </xf>
    <xf numFmtId="184" fontId="3" fillId="75" borderId="32" xfId="28" applyNumberFormat="1" applyFont="1" applyFill="1" applyBorder="1" applyAlignment="1" applyProtection="1">
      <alignment horizontal="center" vertical="center" wrapText="1"/>
      <protection locked="0"/>
    </xf>
    <xf numFmtId="0" fontId="85" fillId="75" borderId="34" xfId="0" applyFont="1" applyFill="1" applyBorder="1" applyAlignment="1" applyProtection="1">
      <alignment horizontal="center" vertical="center" wrapText="1"/>
      <protection locked="0"/>
    </xf>
    <xf numFmtId="0" fontId="85" fillId="75" borderId="35" xfId="0" applyFont="1" applyFill="1" applyBorder="1" applyAlignment="1" applyProtection="1">
      <alignment horizontal="center" vertical="center" wrapText="1"/>
      <protection locked="0"/>
    </xf>
    <xf numFmtId="0" fontId="85" fillId="75" borderId="36" xfId="0" applyFont="1" applyFill="1" applyBorder="1" applyAlignment="1" applyProtection="1">
      <alignment horizontal="center" vertical="center" wrapText="1"/>
      <protection locked="0"/>
    </xf>
    <xf numFmtId="49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3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2" xfId="59049" applyNumberFormat="1" applyFont="1" applyFill="1" applyBorder="1" applyAlignment="1" applyProtection="1">
      <alignment horizontal="center" vertical="center" wrapText="1"/>
      <protection locked="0"/>
    </xf>
    <xf numFmtId="165" fontId="3" fillId="75" borderId="1" xfId="59049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6" fillId="0" borderId="0" xfId="0" applyFont="1" applyAlignment="1">
      <alignment horizontal="left"/>
    </xf>
    <xf numFmtId="182" fontId="3" fillId="0" borderId="1" xfId="59049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59049" applyNumberFormat="1" applyFont="1" applyFill="1" applyBorder="1" applyAlignment="1" applyProtection="1">
      <alignment horizontal="center" vertical="center" wrapText="1"/>
      <protection locked="0"/>
    </xf>
    <xf numFmtId="182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182" fontId="85" fillId="0" borderId="32" xfId="59049" applyNumberFormat="1" applyFont="1" applyFill="1" applyBorder="1" applyAlignment="1" applyProtection="1">
      <alignment horizontal="center" vertical="center" wrapText="1"/>
      <protection locked="0"/>
    </xf>
    <xf numFmtId="4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182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7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8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9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40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</cellXfs>
  <cellStyles count="60311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Исполнительный аппарат МРСК Центра и Приволжья" xfId="59049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old%20files/&#1052;&#1086;&#1080;%20&#1076;&#1086;&#1082;&#1091;&#1084;&#1077;&#1085;&#1090;&#1099;/&#1043;&#1050;&#1055;&#1047;-2011/&#1050;&#1086;&#1088;&#1088;&#1077;&#1082;&#1090;&#1080;&#1088;&#1086;&#1074;&#1082;&#1072;%20&#1043;&#1050;&#1055;&#1047;-2011/IBM%20COGNOS/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Лист1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8"/>
  <sheetViews>
    <sheetView tabSelected="1" topLeftCell="N36" zoomScale="90" zoomScaleNormal="90" workbookViewId="0">
      <selection activeCell="AE49" sqref="AE49"/>
    </sheetView>
  </sheetViews>
  <sheetFormatPr defaultRowHeight="15"/>
  <cols>
    <col min="1" max="1" width="8.5703125" style="10" customWidth="1"/>
    <col min="2" max="2" width="8.7109375" style="15" customWidth="1"/>
    <col min="3" max="4" width="9.140625" style="10"/>
    <col min="5" max="5" width="12.28515625" style="10" customWidth="1"/>
    <col min="6" max="6" width="12.42578125" style="76" customWidth="1"/>
    <col min="7" max="7" width="20.7109375" style="76" customWidth="1"/>
    <col min="8" max="8" width="7.5703125" style="10" customWidth="1"/>
    <col min="9" max="9" width="46.42578125" style="10" customWidth="1"/>
    <col min="10" max="10" width="11.5703125" style="15" customWidth="1"/>
    <col min="11" max="11" width="11" style="15" customWidth="1"/>
    <col min="12" max="12" width="14.42578125" style="15" customWidth="1"/>
    <col min="13" max="13" width="12.85546875" style="15" customWidth="1"/>
    <col min="14" max="14" width="40" style="19" customWidth="1"/>
    <col min="15" max="15" width="13.7109375" style="15" customWidth="1"/>
    <col min="16" max="17" width="11.7109375" style="17" customWidth="1"/>
    <col min="18" max="18" width="13.42578125" style="17" customWidth="1"/>
    <col min="19" max="19" width="9.140625" style="17" customWidth="1"/>
    <col min="20" max="24" width="9" style="17" customWidth="1"/>
    <col min="25" max="25" width="9.42578125" style="17" customWidth="1"/>
    <col min="26" max="31" width="9.7109375" style="17" customWidth="1"/>
    <col min="32" max="32" width="10.42578125" style="17" customWidth="1"/>
    <col min="33" max="33" width="9.5703125" style="17" customWidth="1"/>
    <col min="34" max="34" width="11.7109375" style="17" customWidth="1"/>
    <col min="35" max="35" width="16.140625" style="17" customWidth="1"/>
    <col min="36" max="36" width="12.5703125" style="15" customWidth="1"/>
    <col min="37" max="37" width="11.7109375" style="17" customWidth="1"/>
    <col min="38" max="38" width="12.42578125" style="17" customWidth="1"/>
    <col min="39" max="40" width="11.7109375" style="17" customWidth="1"/>
    <col min="41" max="41" width="13.85546875" style="17" customWidth="1"/>
    <col min="42" max="42" width="12.5703125" style="17" customWidth="1"/>
    <col min="43" max="43" width="13.140625" style="17" customWidth="1"/>
    <col min="44" max="44" width="14.42578125" style="17" customWidth="1"/>
    <col min="45" max="45" width="16.42578125" style="17" customWidth="1"/>
    <col min="46" max="46" width="11.7109375" style="17" customWidth="1"/>
    <col min="47" max="47" width="9.140625" style="17" customWidth="1"/>
    <col min="48" max="48" width="11.7109375" style="17" customWidth="1"/>
    <col min="49" max="49" width="11.140625" style="17" customWidth="1"/>
    <col min="50" max="55" width="9.140625" style="17" customWidth="1"/>
    <col min="56" max="56" width="9.85546875" style="17" customWidth="1"/>
    <col min="57" max="58" width="9.140625" style="17" customWidth="1"/>
    <col min="59" max="59" width="9.5703125" style="17" customWidth="1"/>
    <col min="60" max="62" width="9.140625" style="17" customWidth="1"/>
    <col min="63" max="63" width="9.85546875" style="17" customWidth="1"/>
    <col min="64" max="64" width="9.140625" style="17" customWidth="1"/>
  </cols>
  <sheetData>
    <row r="1" spans="1:65">
      <c r="A1" s="13" t="s">
        <v>98</v>
      </c>
      <c r="I1" s="19"/>
    </row>
    <row r="2" spans="1:65" hidden="1"/>
    <row r="3" spans="1:65" s="56" customFormat="1" ht="23.25">
      <c r="A3" s="56" t="s">
        <v>173</v>
      </c>
      <c r="F3" s="77"/>
      <c r="G3" s="77"/>
      <c r="X3" s="59"/>
      <c r="AB3" s="81"/>
      <c r="AC3" s="81"/>
    </row>
    <row r="4" spans="1:65" ht="15.75" hidden="1" customHeight="1"/>
    <row r="5" spans="1:65" s="6" customFormat="1" hidden="1">
      <c r="A5" s="14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20"/>
      <c r="O5" s="11"/>
      <c r="AJ5" s="11"/>
    </row>
    <row r="6" spans="1:65" s="7" customFormat="1">
      <c r="A6" s="87" t="s">
        <v>38</v>
      </c>
      <c r="B6" s="87" t="s">
        <v>18</v>
      </c>
      <c r="C6" s="87" t="s">
        <v>20</v>
      </c>
      <c r="D6" s="87"/>
      <c r="E6" s="87"/>
      <c r="F6" s="87" t="s">
        <v>40</v>
      </c>
      <c r="G6" s="87" t="s">
        <v>41</v>
      </c>
      <c r="H6" s="87" t="s">
        <v>21</v>
      </c>
      <c r="I6" s="86" t="s">
        <v>22</v>
      </c>
      <c r="J6" s="88" t="s">
        <v>45</v>
      </c>
      <c r="K6" s="88" t="s">
        <v>46</v>
      </c>
      <c r="L6" s="86" t="s">
        <v>69</v>
      </c>
      <c r="M6" s="83" t="s">
        <v>132</v>
      </c>
      <c r="N6" s="86" t="s">
        <v>70</v>
      </c>
      <c r="O6" s="86" t="s">
        <v>71</v>
      </c>
      <c r="P6" s="86" t="s">
        <v>53</v>
      </c>
      <c r="Q6" s="86"/>
      <c r="R6" s="86" t="s">
        <v>50</v>
      </c>
      <c r="S6" s="86"/>
      <c r="T6" s="86"/>
      <c r="U6" s="86"/>
      <c r="V6" s="86"/>
      <c r="W6" s="86"/>
      <c r="X6" s="86"/>
      <c r="Y6" s="86"/>
      <c r="Z6" s="86"/>
      <c r="AA6" s="86"/>
      <c r="AB6" s="93" t="s">
        <v>260</v>
      </c>
      <c r="AC6" s="94"/>
      <c r="AD6" s="92" t="s">
        <v>72</v>
      </c>
      <c r="AE6" s="92"/>
      <c r="AF6" s="87" t="s">
        <v>47</v>
      </c>
      <c r="AG6" s="87" t="s">
        <v>0</v>
      </c>
      <c r="AH6" s="87"/>
      <c r="AI6" s="87"/>
      <c r="AJ6" s="87"/>
      <c r="AK6" s="87"/>
      <c r="AL6" s="87" t="s">
        <v>49</v>
      </c>
      <c r="AM6" s="87"/>
      <c r="AN6" s="87" t="s">
        <v>39</v>
      </c>
      <c r="AO6" s="87"/>
      <c r="AP6" s="87"/>
      <c r="AQ6" s="87"/>
      <c r="AR6" s="87"/>
      <c r="AS6" s="87"/>
      <c r="AT6" s="87"/>
      <c r="AU6" s="87"/>
      <c r="AV6" s="87"/>
      <c r="AW6" s="87"/>
      <c r="AX6" s="114" t="s">
        <v>19</v>
      </c>
      <c r="AY6" s="87" t="s">
        <v>73</v>
      </c>
      <c r="AZ6" s="87" t="s">
        <v>74</v>
      </c>
      <c r="BA6" s="87" t="s">
        <v>75</v>
      </c>
      <c r="BB6" s="98" t="s">
        <v>76</v>
      </c>
      <c r="BC6" s="99"/>
      <c r="BD6" s="99"/>
      <c r="BE6" s="99"/>
      <c r="BF6" s="99"/>
      <c r="BG6" s="99"/>
      <c r="BH6" s="99"/>
      <c r="BI6" s="99"/>
      <c r="BJ6" s="99"/>
      <c r="BK6" s="100"/>
      <c r="BL6" s="110" t="s">
        <v>55</v>
      </c>
    </row>
    <row r="7" spans="1:65" s="40" customFormat="1" ht="113.25" customHeight="1">
      <c r="A7" s="87"/>
      <c r="B7" s="87"/>
      <c r="C7" s="86" t="s">
        <v>77</v>
      </c>
      <c r="D7" s="86" t="s">
        <v>78</v>
      </c>
      <c r="E7" s="86" t="s">
        <v>79</v>
      </c>
      <c r="F7" s="87"/>
      <c r="G7" s="87"/>
      <c r="H7" s="87"/>
      <c r="I7" s="86"/>
      <c r="J7" s="88"/>
      <c r="K7" s="88"/>
      <c r="L7" s="86"/>
      <c r="M7" s="84"/>
      <c r="N7" s="86"/>
      <c r="O7" s="86"/>
      <c r="P7" s="86"/>
      <c r="Q7" s="86"/>
      <c r="R7" s="86" t="s">
        <v>225</v>
      </c>
      <c r="S7" s="89" t="s">
        <v>150</v>
      </c>
      <c r="T7" s="90"/>
      <c r="U7" s="90"/>
      <c r="V7" s="90"/>
      <c r="W7" s="90"/>
      <c r="X7" s="91"/>
      <c r="Y7" s="88" t="s">
        <v>149</v>
      </c>
      <c r="Z7" s="92" t="s">
        <v>54</v>
      </c>
      <c r="AA7" s="92"/>
      <c r="AB7" s="95"/>
      <c r="AC7" s="96"/>
      <c r="AD7" s="92"/>
      <c r="AE7" s="92"/>
      <c r="AF7" s="87"/>
      <c r="AG7" s="86" t="s">
        <v>80</v>
      </c>
      <c r="AH7" s="86" t="s">
        <v>81</v>
      </c>
      <c r="AI7" s="86" t="s">
        <v>193</v>
      </c>
      <c r="AJ7" s="88" t="s">
        <v>56</v>
      </c>
      <c r="AK7" s="113" t="s">
        <v>30</v>
      </c>
      <c r="AL7" s="88" t="s">
        <v>32</v>
      </c>
      <c r="AM7" s="88" t="s">
        <v>48</v>
      </c>
      <c r="AN7" s="86" t="s">
        <v>36</v>
      </c>
      <c r="AO7" s="88" t="s">
        <v>37</v>
      </c>
      <c r="AP7" s="86" t="s">
        <v>23</v>
      </c>
      <c r="AQ7" s="86"/>
      <c r="AR7" s="86" t="s">
        <v>43</v>
      </c>
      <c r="AS7" s="86" t="s">
        <v>33</v>
      </c>
      <c r="AT7" s="86"/>
      <c r="AU7" s="92" t="s">
        <v>31</v>
      </c>
      <c r="AV7" s="88" t="s">
        <v>28</v>
      </c>
      <c r="AW7" s="97" t="s">
        <v>29</v>
      </c>
      <c r="AX7" s="114"/>
      <c r="AY7" s="87"/>
      <c r="AZ7" s="87"/>
      <c r="BA7" s="87"/>
      <c r="BB7" s="101" t="s">
        <v>82</v>
      </c>
      <c r="BC7" s="101" t="s">
        <v>83</v>
      </c>
      <c r="BD7" s="101" t="s">
        <v>84</v>
      </c>
      <c r="BE7" s="103" t="s">
        <v>85</v>
      </c>
      <c r="BF7" s="103" t="s">
        <v>86</v>
      </c>
      <c r="BG7" s="105" t="s">
        <v>87</v>
      </c>
      <c r="BH7" s="107" t="s">
        <v>88</v>
      </c>
      <c r="BI7" s="108"/>
      <c r="BJ7" s="109"/>
      <c r="BK7" s="101" t="s">
        <v>89</v>
      </c>
      <c r="BL7" s="111"/>
    </row>
    <row r="8" spans="1:65" s="40" customFormat="1" ht="28.5">
      <c r="A8" s="87"/>
      <c r="B8" s="87"/>
      <c r="C8" s="86"/>
      <c r="D8" s="86"/>
      <c r="E8" s="86"/>
      <c r="F8" s="87"/>
      <c r="G8" s="87"/>
      <c r="H8" s="87"/>
      <c r="I8" s="86"/>
      <c r="J8" s="88"/>
      <c r="K8" s="88"/>
      <c r="L8" s="86"/>
      <c r="M8" s="85"/>
      <c r="N8" s="86"/>
      <c r="O8" s="86"/>
      <c r="P8" s="57" t="s">
        <v>51</v>
      </c>
      <c r="Q8" s="57" t="s">
        <v>52</v>
      </c>
      <c r="R8" s="86"/>
      <c r="S8" s="38" t="s">
        <v>24</v>
      </c>
      <c r="T8" s="38" t="s">
        <v>25</v>
      </c>
      <c r="U8" s="38" t="s">
        <v>26</v>
      </c>
      <c r="V8" s="38" t="s">
        <v>27</v>
      </c>
      <c r="W8" s="38" t="s">
        <v>44</v>
      </c>
      <c r="X8" s="58" t="s">
        <v>224</v>
      </c>
      <c r="Y8" s="88"/>
      <c r="Z8" s="38" t="s">
        <v>51</v>
      </c>
      <c r="AA8" s="38" t="s">
        <v>52</v>
      </c>
      <c r="AB8" s="80" t="s">
        <v>51</v>
      </c>
      <c r="AC8" s="80" t="s">
        <v>52</v>
      </c>
      <c r="AD8" s="38" t="s">
        <v>51</v>
      </c>
      <c r="AE8" s="38" t="s">
        <v>52</v>
      </c>
      <c r="AF8" s="87"/>
      <c r="AG8" s="86"/>
      <c r="AH8" s="86"/>
      <c r="AI8" s="86"/>
      <c r="AJ8" s="88"/>
      <c r="AK8" s="113"/>
      <c r="AL8" s="88"/>
      <c r="AM8" s="88"/>
      <c r="AN8" s="86"/>
      <c r="AO8" s="88"/>
      <c r="AP8" s="38" t="s">
        <v>42</v>
      </c>
      <c r="AQ8" s="38" t="s">
        <v>35</v>
      </c>
      <c r="AR8" s="86"/>
      <c r="AS8" s="38" t="s">
        <v>34</v>
      </c>
      <c r="AT8" s="38" t="s">
        <v>35</v>
      </c>
      <c r="AU8" s="92"/>
      <c r="AV8" s="88"/>
      <c r="AW8" s="97"/>
      <c r="AX8" s="114"/>
      <c r="AY8" s="87"/>
      <c r="AZ8" s="87"/>
      <c r="BA8" s="87"/>
      <c r="BB8" s="102"/>
      <c r="BC8" s="102"/>
      <c r="BD8" s="102"/>
      <c r="BE8" s="104"/>
      <c r="BF8" s="104"/>
      <c r="BG8" s="106"/>
      <c r="BH8" s="41" t="s">
        <v>90</v>
      </c>
      <c r="BI8" s="42" t="s">
        <v>91</v>
      </c>
      <c r="BJ8" s="42" t="s">
        <v>92</v>
      </c>
      <c r="BK8" s="102"/>
      <c r="BL8" s="112"/>
    </row>
    <row r="9" spans="1:65" s="27" customFormat="1" ht="12.75">
      <c r="A9" s="25">
        <v>1</v>
      </c>
      <c r="B9" s="25">
        <v>2</v>
      </c>
      <c r="C9" s="25">
        <v>3</v>
      </c>
      <c r="D9" s="25">
        <v>4</v>
      </c>
      <c r="E9" s="25">
        <v>5</v>
      </c>
      <c r="F9" s="75">
        <v>6</v>
      </c>
      <c r="G9" s="75">
        <v>7</v>
      </c>
      <c r="H9" s="25">
        <v>8</v>
      </c>
      <c r="I9" s="25">
        <v>9</v>
      </c>
      <c r="J9" s="25">
        <v>10</v>
      </c>
      <c r="K9" s="25">
        <v>11</v>
      </c>
      <c r="L9" s="25">
        <v>12</v>
      </c>
      <c r="M9" s="25">
        <v>13</v>
      </c>
      <c r="N9" s="25">
        <v>14</v>
      </c>
      <c r="O9" s="25">
        <v>15</v>
      </c>
      <c r="P9" s="26">
        <v>16</v>
      </c>
      <c r="Q9" s="26">
        <v>17</v>
      </c>
      <c r="R9" s="26">
        <v>18</v>
      </c>
      <c r="S9" s="26">
        <v>19</v>
      </c>
      <c r="T9" s="26">
        <v>20</v>
      </c>
      <c r="U9" s="26">
        <v>21</v>
      </c>
      <c r="V9" s="26">
        <v>22</v>
      </c>
      <c r="W9" s="26">
        <v>23</v>
      </c>
      <c r="X9" s="26">
        <f>W9+1</f>
        <v>24</v>
      </c>
      <c r="Y9" s="26">
        <f t="shared" ref="Y9:AA9" si="0">X9+1</f>
        <v>25</v>
      </c>
      <c r="Z9" s="26">
        <f t="shared" si="0"/>
        <v>26</v>
      </c>
      <c r="AA9" s="26">
        <f t="shared" si="0"/>
        <v>27</v>
      </c>
      <c r="AB9" s="26">
        <f>AA9+1</f>
        <v>28</v>
      </c>
      <c r="AC9" s="26">
        <f t="shared" ref="AC9:BL9" si="1">AB9+1</f>
        <v>29</v>
      </c>
      <c r="AD9" s="26">
        <f t="shared" si="1"/>
        <v>30</v>
      </c>
      <c r="AE9" s="26">
        <f t="shared" si="1"/>
        <v>31</v>
      </c>
      <c r="AF9" s="26">
        <f t="shared" si="1"/>
        <v>32</v>
      </c>
      <c r="AG9" s="26">
        <f t="shared" si="1"/>
        <v>33</v>
      </c>
      <c r="AH9" s="26">
        <f t="shared" si="1"/>
        <v>34</v>
      </c>
      <c r="AI9" s="26">
        <f t="shared" si="1"/>
        <v>35</v>
      </c>
      <c r="AJ9" s="26">
        <f t="shared" si="1"/>
        <v>36</v>
      </c>
      <c r="AK9" s="26">
        <f t="shared" si="1"/>
        <v>37</v>
      </c>
      <c r="AL9" s="26">
        <f t="shared" si="1"/>
        <v>38</v>
      </c>
      <c r="AM9" s="26">
        <f t="shared" si="1"/>
        <v>39</v>
      </c>
      <c r="AN9" s="26">
        <f t="shared" si="1"/>
        <v>40</v>
      </c>
      <c r="AO9" s="26">
        <f t="shared" si="1"/>
        <v>41</v>
      </c>
      <c r="AP9" s="26">
        <f t="shared" si="1"/>
        <v>42</v>
      </c>
      <c r="AQ9" s="26">
        <f t="shared" si="1"/>
        <v>43</v>
      </c>
      <c r="AR9" s="26">
        <f t="shared" si="1"/>
        <v>44</v>
      </c>
      <c r="AS9" s="26">
        <f t="shared" si="1"/>
        <v>45</v>
      </c>
      <c r="AT9" s="26">
        <f t="shared" si="1"/>
        <v>46</v>
      </c>
      <c r="AU9" s="26">
        <f t="shared" si="1"/>
        <v>47</v>
      </c>
      <c r="AV9" s="26">
        <f t="shared" si="1"/>
        <v>48</v>
      </c>
      <c r="AW9" s="26">
        <f t="shared" si="1"/>
        <v>49</v>
      </c>
      <c r="AX9" s="26">
        <f t="shared" si="1"/>
        <v>50</v>
      </c>
      <c r="AY9" s="26">
        <f t="shared" si="1"/>
        <v>51</v>
      </c>
      <c r="AZ9" s="26">
        <f t="shared" si="1"/>
        <v>52</v>
      </c>
      <c r="BA9" s="26">
        <f t="shared" si="1"/>
        <v>53</v>
      </c>
      <c r="BB9" s="26">
        <f t="shared" si="1"/>
        <v>54</v>
      </c>
      <c r="BC9" s="26">
        <f t="shared" si="1"/>
        <v>55</v>
      </c>
      <c r="BD9" s="26">
        <f t="shared" si="1"/>
        <v>56</v>
      </c>
      <c r="BE9" s="26">
        <f t="shared" si="1"/>
        <v>57</v>
      </c>
      <c r="BF9" s="26">
        <f t="shared" si="1"/>
        <v>58</v>
      </c>
      <c r="BG9" s="26">
        <f t="shared" si="1"/>
        <v>59</v>
      </c>
      <c r="BH9" s="26">
        <f t="shared" si="1"/>
        <v>60</v>
      </c>
      <c r="BI9" s="26">
        <f t="shared" si="1"/>
        <v>61</v>
      </c>
      <c r="BJ9" s="26">
        <f t="shared" si="1"/>
        <v>62</v>
      </c>
      <c r="BK9" s="26">
        <f t="shared" si="1"/>
        <v>63</v>
      </c>
      <c r="BL9" s="26">
        <f t="shared" si="1"/>
        <v>64</v>
      </c>
    </row>
    <row r="10" spans="1:65" ht="45">
      <c r="A10" s="16" t="s">
        <v>101</v>
      </c>
      <c r="B10" s="43" t="s">
        <v>99</v>
      </c>
      <c r="C10" s="12" t="s">
        <v>157</v>
      </c>
      <c r="D10" s="12"/>
      <c r="E10" s="12"/>
      <c r="F10" s="78" t="s">
        <v>230</v>
      </c>
      <c r="G10" s="78">
        <v>2320212</v>
      </c>
      <c r="H10" s="16" t="s">
        <v>99</v>
      </c>
      <c r="I10" s="61" t="s">
        <v>147</v>
      </c>
      <c r="J10" s="16"/>
      <c r="K10" s="16" t="s">
        <v>145</v>
      </c>
      <c r="L10" s="21" t="s">
        <v>142</v>
      </c>
      <c r="M10" s="16" t="s">
        <v>110</v>
      </c>
      <c r="N10" s="63" t="s">
        <v>112</v>
      </c>
      <c r="O10" s="16" t="s">
        <v>167</v>
      </c>
      <c r="P10" s="22">
        <v>5640.018</v>
      </c>
      <c r="Q10" s="18">
        <f>P10*1.18</f>
        <v>6655.2212399999999</v>
      </c>
      <c r="R10" s="55">
        <f>P10/(T10*U10*V10*W10*X10)/Y10</f>
        <v>4494.3410852186189</v>
      </c>
      <c r="S10" s="24"/>
      <c r="T10" s="24">
        <v>1.0840000000000001</v>
      </c>
      <c r="U10" s="24">
        <v>1.0509999999999999</v>
      </c>
      <c r="V10" s="24">
        <v>1.0680000000000001</v>
      </c>
      <c r="W10" s="24">
        <v>1.0740000000000001</v>
      </c>
      <c r="X10" s="24">
        <v>1.0669999999999999</v>
      </c>
      <c r="Y10" s="18">
        <v>0.9</v>
      </c>
      <c r="Z10" s="18">
        <f>R10*(T10*U10*V10*W10*X10)*Y10</f>
        <v>5640.018</v>
      </c>
      <c r="AA10" s="18">
        <f>Z10*1.18</f>
        <v>6655.2212399999999</v>
      </c>
      <c r="AB10" s="18"/>
      <c r="AC10" s="18"/>
      <c r="AD10" s="18">
        <f>P10</f>
        <v>5640.018</v>
      </c>
      <c r="AE10" s="18">
        <f>Q10</f>
        <v>6655.2212399999999</v>
      </c>
      <c r="AF10" s="18" t="s">
        <v>163</v>
      </c>
      <c r="AG10" s="18" t="s">
        <v>151</v>
      </c>
      <c r="AH10" s="18" t="s">
        <v>228</v>
      </c>
      <c r="AI10" s="18" t="s">
        <v>168</v>
      </c>
      <c r="AJ10" s="16" t="s">
        <v>178</v>
      </c>
      <c r="AK10" s="16" t="s">
        <v>185</v>
      </c>
      <c r="AL10" s="18"/>
      <c r="AM10" s="18"/>
      <c r="AN10" s="18"/>
      <c r="AO10" s="18"/>
      <c r="AP10" s="23">
        <v>112</v>
      </c>
      <c r="AQ10" s="18" t="s">
        <v>148</v>
      </c>
      <c r="AR10" s="39">
        <v>177425</v>
      </c>
      <c r="AS10" s="47" t="s">
        <v>171</v>
      </c>
      <c r="AT10" s="64" t="s">
        <v>158</v>
      </c>
      <c r="AU10" s="18"/>
      <c r="AV10" s="18"/>
      <c r="AW10" s="43">
        <v>2015</v>
      </c>
      <c r="AX10" s="43">
        <v>2015</v>
      </c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54"/>
    </row>
    <row r="11" spans="1:65" ht="45">
      <c r="A11" s="16" t="s">
        <v>101</v>
      </c>
      <c r="B11" s="43">
        <f>B10+1</f>
        <v>2</v>
      </c>
      <c r="C11" s="12" t="s">
        <v>157</v>
      </c>
      <c r="D11" s="12"/>
      <c r="E11" s="12"/>
      <c r="F11" s="78" t="s">
        <v>230</v>
      </c>
      <c r="G11" s="78">
        <v>2320212</v>
      </c>
      <c r="H11" s="16" t="s">
        <v>99</v>
      </c>
      <c r="I11" s="61" t="s">
        <v>222</v>
      </c>
      <c r="J11" s="16"/>
      <c r="K11" s="16" t="s">
        <v>145</v>
      </c>
      <c r="L11" s="21" t="s">
        <v>142</v>
      </c>
      <c r="M11" s="16" t="s">
        <v>110</v>
      </c>
      <c r="N11" s="63" t="s">
        <v>112</v>
      </c>
      <c r="O11" s="16" t="s">
        <v>167</v>
      </c>
      <c r="P11" s="22">
        <v>160</v>
      </c>
      <c r="Q11" s="18">
        <f>P11*1.18</f>
        <v>188.79999999999998</v>
      </c>
      <c r="R11" s="55">
        <f t="shared" ref="R11:R43" si="2">P11/(T11*U11*V11*W11*X11)/Y11</f>
        <v>127.49863096801801</v>
      </c>
      <c r="S11" s="24"/>
      <c r="T11" s="24">
        <v>1.0840000000000001</v>
      </c>
      <c r="U11" s="24">
        <v>1.0509999999999999</v>
      </c>
      <c r="V11" s="24">
        <v>1.0680000000000001</v>
      </c>
      <c r="W11" s="24">
        <v>1.0740000000000001</v>
      </c>
      <c r="X11" s="24">
        <v>1.0669999999999999</v>
      </c>
      <c r="Y11" s="18">
        <v>0.9</v>
      </c>
      <c r="Z11" s="18">
        <f t="shared" ref="Z11:Z43" si="3">R11*(T11*U11*V11*W11*X11)*Y11</f>
        <v>160</v>
      </c>
      <c r="AA11" s="18">
        <f t="shared" ref="AA11:AA43" si="4">Z11*1.18</f>
        <v>188.79999999999998</v>
      </c>
      <c r="AB11" s="18"/>
      <c r="AC11" s="18"/>
      <c r="AD11" s="18">
        <f>P11</f>
        <v>160</v>
      </c>
      <c r="AE11" s="18">
        <f>Q11</f>
        <v>188.79999999999998</v>
      </c>
      <c r="AF11" s="18" t="s">
        <v>164</v>
      </c>
      <c r="AG11" s="18" t="s">
        <v>151</v>
      </c>
      <c r="AH11" s="18" t="s">
        <v>228</v>
      </c>
      <c r="AI11" s="18" t="s">
        <v>168</v>
      </c>
      <c r="AJ11" s="16" t="s">
        <v>178</v>
      </c>
      <c r="AK11" s="60" t="s">
        <v>211</v>
      </c>
      <c r="AL11" s="18"/>
      <c r="AM11" s="18"/>
      <c r="AN11" s="18"/>
      <c r="AO11" s="18"/>
      <c r="AP11" s="23">
        <v>112</v>
      </c>
      <c r="AQ11" s="18" t="s">
        <v>148</v>
      </c>
      <c r="AR11" s="39"/>
      <c r="AS11" s="47" t="s">
        <v>171</v>
      </c>
      <c r="AT11" s="64" t="s">
        <v>158</v>
      </c>
      <c r="AU11" s="18"/>
      <c r="AV11" s="18"/>
      <c r="AW11" s="43">
        <v>2015</v>
      </c>
      <c r="AX11" s="43">
        <v>2015</v>
      </c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54"/>
    </row>
    <row r="12" spans="1:65" ht="45">
      <c r="A12" s="16" t="s">
        <v>101</v>
      </c>
      <c r="B12" s="43">
        <f t="shared" ref="B12:B43" si="5">B11+1</f>
        <v>3</v>
      </c>
      <c r="C12" s="12" t="s">
        <v>157</v>
      </c>
      <c r="D12" s="12"/>
      <c r="E12" s="12"/>
      <c r="F12" s="78" t="s">
        <v>231</v>
      </c>
      <c r="G12" s="78">
        <v>3430111</v>
      </c>
      <c r="H12" s="16" t="s">
        <v>99</v>
      </c>
      <c r="I12" s="61" t="s">
        <v>143</v>
      </c>
      <c r="J12" s="16"/>
      <c r="K12" s="16" t="s">
        <v>145</v>
      </c>
      <c r="L12" s="21" t="s">
        <v>142</v>
      </c>
      <c r="M12" s="16" t="s">
        <v>111</v>
      </c>
      <c r="N12" s="63" t="s">
        <v>113</v>
      </c>
      <c r="O12" s="16" t="s">
        <v>167</v>
      </c>
      <c r="P12" s="22">
        <v>1373.2724000000001</v>
      </c>
      <c r="Q12" s="18">
        <f t="shared" ref="Q12:Q43" si="6">P12*1.18</f>
        <v>1620.4614320000001</v>
      </c>
      <c r="R12" s="55">
        <f t="shared" si="2"/>
        <v>1094.3146934135277</v>
      </c>
      <c r="S12" s="24"/>
      <c r="T12" s="24">
        <v>1.0840000000000001</v>
      </c>
      <c r="U12" s="24">
        <v>1.0509999999999999</v>
      </c>
      <c r="V12" s="24">
        <v>1.0680000000000001</v>
      </c>
      <c r="W12" s="24">
        <v>1.0740000000000001</v>
      </c>
      <c r="X12" s="24">
        <v>1.0669999999999999</v>
      </c>
      <c r="Y12" s="18">
        <v>0.9</v>
      </c>
      <c r="Z12" s="18">
        <f t="shared" si="3"/>
        <v>1373.2724000000001</v>
      </c>
      <c r="AA12" s="18">
        <f t="shared" si="4"/>
        <v>1620.4614320000001</v>
      </c>
      <c r="AB12" s="18"/>
      <c r="AC12" s="18"/>
      <c r="AD12" s="18">
        <f t="shared" ref="AD12:AD42" si="7">P12</f>
        <v>1373.2724000000001</v>
      </c>
      <c r="AE12" s="18">
        <f t="shared" ref="AE12:AE42" si="8">Q12</f>
        <v>1620.4614320000001</v>
      </c>
      <c r="AF12" s="18" t="s">
        <v>164</v>
      </c>
      <c r="AG12" s="18" t="s">
        <v>151</v>
      </c>
      <c r="AH12" s="18" t="s">
        <v>228</v>
      </c>
      <c r="AI12" s="18" t="s">
        <v>168</v>
      </c>
      <c r="AJ12" s="16" t="s">
        <v>178</v>
      </c>
      <c r="AK12" s="16" t="s">
        <v>169</v>
      </c>
      <c r="AL12" s="18"/>
      <c r="AM12" s="18"/>
      <c r="AN12" s="18"/>
      <c r="AO12" s="18"/>
      <c r="AP12" s="23">
        <v>796</v>
      </c>
      <c r="AQ12" s="18" t="s">
        <v>226</v>
      </c>
      <c r="AR12" s="39"/>
      <c r="AS12" s="47" t="s">
        <v>171</v>
      </c>
      <c r="AT12" s="64" t="s">
        <v>158</v>
      </c>
      <c r="AU12" s="18"/>
      <c r="AV12" s="18"/>
      <c r="AW12" s="43">
        <v>2015</v>
      </c>
      <c r="AX12" s="43">
        <v>2015</v>
      </c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54"/>
    </row>
    <row r="13" spans="1:65" ht="45">
      <c r="A13" s="16" t="s">
        <v>103</v>
      </c>
      <c r="B13" s="43">
        <f t="shared" si="5"/>
        <v>4</v>
      </c>
      <c r="C13" s="12" t="s">
        <v>157</v>
      </c>
      <c r="D13" s="12"/>
      <c r="E13" s="12"/>
      <c r="F13" s="78" t="s">
        <v>232</v>
      </c>
      <c r="G13" s="78">
        <v>3699010</v>
      </c>
      <c r="H13" s="16" t="s">
        <v>99</v>
      </c>
      <c r="I13" s="61" t="s">
        <v>109</v>
      </c>
      <c r="J13" s="16"/>
      <c r="K13" s="16" t="s">
        <v>145</v>
      </c>
      <c r="L13" s="21" t="s">
        <v>142</v>
      </c>
      <c r="M13" s="16" t="s">
        <v>119</v>
      </c>
      <c r="N13" s="63" t="s">
        <v>120</v>
      </c>
      <c r="O13" s="16" t="s">
        <v>167</v>
      </c>
      <c r="P13" s="22">
        <v>687.17263389830498</v>
      </c>
      <c r="Q13" s="18">
        <f t="shared" si="6"/>
        <v>810.86370799999986</v>
      </c>
      <c r="R13" s="55">
        <f t="shared" si="2"/>
        <v>547.58481287950576</v>
      </c>
      <c r="S13" s="24"/>
      <c r="T13" s="24">
        <v>1.0840000000000001</v>
      </c>
      <c r="U13" s="24">
        <v>1.0509999999999999</v>
      </c>
      <c r="V13" s="24">
        <v>1.0680000000000001</v>
      </c>
      <c r="W13" s="24">
        <v>1.0740000000000001</v>
      </c>
      <c r="X13" s="24">
        <v>1.0669999999999999</v>
      </c>
      <c r="Y13" s="18">
        <v>0.9</v>
      </c>
      <c r="Z13" s="18">
        <f t="shared" si="3"/>
        <v>687.17263389830487</v>
      </c>
      <c r="AA13" s="18">
        <f t="shared" si="4"/>
        <v>810.86370799999975</v>
      </c>
      <c r="AB13" s="18"/>
      <c r="AC13" s="18"/>
      <c r="AD13" s="18">
        <f t="shared" si="7"/>
        <v>687.17263389830498</v>
      </c>
      <c r="AE13" s="18">
        <f t="shared" si="8"/>
        <v>810.86370799999986</v>
      </c>
      <c r="AF13" s="18" t="s">
        <v>164</v>
      </c>
      <c r="AG13" s="18" t="s">
        <v>151</v>
      </c>
      <c r="AH13" s="18" t="s">
        <v>228</v>
      </c>
      <c r="AI13" s="18" t="s">
        <v>168</v>
      </c>
      <c r="AJ13" s="16" t="s">
        <v>178</v>
      </c>
      <c r="AK13" s="16" t="s">
        <v>178</v>
      </c>
      <c r="AL13" s="18"/>
      <c r="AM13" s="18"/>
      <c r="AN13" s="18"/>
      <c r="AO13" s="18"/>
      <c r="AP13" s="23">
        <v>796</v>
      </c>
      <c r="AQ13" s="18" t="s">
        <v>226</v>
      </c>
      <c r="AR13" s="39"/>
      <c r="AS13" s="47" t="s">
        <v>171</v>
      </c>
      <c r="AT13" s="64" t="s">
        <v>158</v>
      </c>
      <c r="AU13" s="18"/>
      <c r="AV13" s="18"/>
      <c r="AW13" s="43">
        <v>2015</v>
      </c>
      <c r="AX13" s="43">
        <v>2015</v>
      </c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54"/>
    </row>
    <row r="14" spans="1:65" ht="45">
      <c r="A14" s="16" t="s">
        <v>103</v>
      </c>
      <c r="B14" s="43">
        <f t="shared" si="5"/>
        <v>5</v>
      </c>
      <c r="C14" s="12" t="s">
        <v>157</v>
      </c>
      <c r="D14" s="12"/>
      <c r="E14" s="12"/>
      <c r="F14" s="78" t="s">
        <v>232</v>
      </c>
      <c r="G14" s="78">
        <v>2109311</v>
      </c>
      <c r="H14" s="16" t="s">
        <v>99</v>
      </c>
      <c r="I14" s="61" t="s">
        <v>162</v>
      </c>
      <c r="J14" s="16"/>
      <c r="K14" s="16" t="s">
        <v>145</v>
      </c>
      <c r="L14" s="21" t="s">
        <v>142</v>
      </c>
      <c r="M14" s="16" t="s">
        <v>119</v>
      </c>
      <c r="N14" s="63" t="s">
        <v>120</v>
      </c>
      <c r="O14" s="16" t="s">
        <v>167</v>
      </c>
      <c r="P14" s="22">
        <v>1440.6780000000001</v>
      </c>
      <c r="Q14" s="18">
        <f t="shared" si="6"/>
        <v>1700.0000400000001</v>
      </c>
      <c r="R14" s="55">
        <f t="shared" si="2"/>
        <v>1148.0279541608891</v>
      </c>
      <c r="S14" s="24"/>
      <c r="T14" s="24">
        <v>1.0840000000000001</v>
      </c>
      <c r="U14" s="24">
        <v>1.0509999999999999</v>
      </c>
      <c r="V14" s="24">
        <v>1.0680000000000001</v>
      </c>
      <c r="W14" s="24">
        <v>1.0740000000000001</v>
      </c>
      <c r="X14" s="24">
        <v>1.0669999999999999</v>
      </c>
      <c r="Y14" s="18">
        <v>0.9</v>
      </c>
      <c r="Z14" s="18">
        <f t="shared" si="3"/>
        <v>1440.6780000000001</v>
      </c>
      <c r="AA14" s="18">
        <f t="shared" si="4"/>
        <v>1700.0000400000001</v>
      </c>
      <c r="AB14" s="18"/>
      <c r="AC14" s="18"/>
      <c r="AD14" s="18">
        <f t="shared" si="7"/>
        <v>1440.6780000000001</v>
      </c>
      <c r="AE14" s="18">
        <f t="shared" si="8"/>
        <v>1700.0000400000001</v>
      </c>
      <c r="AF14" s="18" t="s">
        <v>164</v>
      </c>
      <c r="AG14" s="18" t="s">
        <v>151</v>
      </c>
      <c r="AH14" s="18" t="s">
        <v>228</v>
      </c>
      <c r="AI14" s="18" t="s">
        <v>168</v>
      </c>
      <c r="AJ14" s="16" t="s">
        <v>177</v>
      </c>
      <c r="AK14" s="16" t="s">
        <v>178</v>
      </c>
      <c r="AL14" s="18"/>
      <c r="AM14" s="18"/>
      <c r="AN14" s="18"/>
      <c r="AO14" s="18"/>
      <c r="AP14" s="23">
        <v>796</v>
      </c>
      <c r="AQ14" s="18" t="s">
        <v>226</v>
      </c>
      <c r="AR14" s="39">
        <v>10897.435897435897</v>
      </c>
      <c r="AS14" s="47" t="s">
        <v>171</v>
      </c>
      <c r="AT14" s="64" t="s">
        <v>158</v>
      </c>
      <c r="AU14" s="18"/>
      <c r="AV14" s="18"/>
      <c r="AW14" s="43">
        <v>2015</v>
      </c>
      <c r="AX14" s="43">
        <v>2015</v>
      </c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54"/>
    </row>
    <row r="15" spans="1:65" ht="45">
      <c r="A15" s="16" t="s">
        <v>103</v>
      </c>
      <c r="B15" s="43">
        <f t="shared" si="5"/>
        <v>6</v>
      </c>
      <c r="C15" s="12" t="s">
        <v>157</v>
      </c>
      <c r="D15" s="12"/>
      <c r="E15" s="12"/>
      <c r="F15" s="78" t="s">
        <v>233</v>
      </c>
      <c r="G15" s="78">
        <v>2424830</v>
      </c>
      <c r="H15" s="16" t="s">
        <v>99</v>
      </c>
      <c r="I15" s="61" t="s">
        <v>198</v>
      </c>
      <c r="J15" s="16"/>
      <c r="K15" s="16" t="s">
        <v>145</v>
      </c>
      <c r="L15" s="21" t="s">
        <v>142</v>
      </c>
      <c r="M15" s="16" t="s">
        <v>121</v>
      </c>
      <c r="N15" s="63" t="s">
        <v>122</v>
      </c>
      <c r="O15" s="16" t="s">
        <v>167</v>
      </c>
      <c r="P15" s="18">
        <f>629.5</f>
        <v>629.5</v>
      </c>
      <c r="Q15" s="18">
        <f t="shared" si="6"/>
        <v>742.81</v>
      </c>
      <c r="R15" s="55">
        <f t="shared" si="2"/>
        <v>501.62742621479589</v>
      </c>
      <c r="S15" s="24"/>
      <c r="T15" s="24">
        <v>1.0840000000000001</v>
      </c>
      <c r="U15" s="24">
        <v>1.0509999999999999</v>
      </c>
      <c r="V15" s="24">
        <v>1.0680000000000001</v>
      </c>
      <c r="W15" s="24">
        <v>1.0740000000000001</v>
      </c>
      <c r="X15" s="24">
        <v>1.0669999999999999</v>
      </c>
      <c r="Y15" s="18">
        <v>0.9</v>
      </c>
      <c r="Z15" s="18">
        <f t="shared" si="3"/>
        <v>629.5</v>
      </c>
      <c r="AA15" s="18">
        <f t="shared" si="4"/>
        <v>742.81</v>
      </c>
      <c r="AB15" s="18"/>
      <c r="AC15" s="18"/>
      <c r="AD15" s="18">
        <f t="shared" si="7"/>
        <v>629.5</v>
      </c>
      <c r="AE15" s="18">
        <f t="shared" si="8"/>
        <v>742.81</v>
      </c>
      <c r="AF15" s="18" t="s">
        <v>164</v>
      </c>
      <c r="AG15" s="18" t="s">
        <v>151</v>
      </c>
      <c r="AH15" s="18" t="s">
        <v>228</v>
      </c>
      <c r="AI15" s="18" t="s">
        <v>168</v>
      </c>
      <c r="AJ15" s="16" t="s">
        <v>178</v>
      </c>
      <c r="AK15" s="16" t="s">
        <v>178</v>
      </c>
      <c r="AL15" s="18"/>
      <c r="AM15" s="18"/>
      <c r="AN15" s="18"/>
      <c r="AO15" s="18"/>
      <c r="AP15" s="23">
        <v>796</v>
      </c>
      <c r="AQ15" s="18" t="s">
        <v>226</v>
      </c>
      <c r="AR15" s="23"/>
      <c r="AS15" s="47" t="s">
        <v>171</v>
      </c>
      <c r="AT15" s="64" t="s">
        <v>158</v>
      </c>
      <c r="AU15" s="18"/>
      <c r="AV15" s="18"/>
      <c r="AW15" s="43">
        <v>2015</v>
      </c>
      <c r="AX15" s="43">
        <v>2015</v>
      </c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54"/>
    </row>
    <row r="16" spans="1:65" ht="45">
      <c r="A16" s="16" t="s">
        <v>103</v>
      </c>
      <c r="B16" s="43">
        <f t="shared" si="5"/>
        <v>7</v>
      </c>
      <c r="C16" s="12" t="s">
        <v>157</v>
      </c>
      <c r="D16" s="12"/>
      <c r="E16" s="12"/>
      <c r="F16" s="78" t="s">
        <v>234</v>
      </c>
      <c r="G16" s="78">
        <v>3612050</v>
      </c>
      <c r="H16" s="16" t="s">
        <v>99</v>
      </c>
      <c r="I16" s="62" t="s">
        <v>214</v>
      </c>
      <c r="J16" s="16"/>
      <c r="K16" s="16" t="s">
        <v>145</v>
      </c>
      <c r="L16" s="21" t="s">
        <v>142</v>
      </c>
      <c r="M16" s="16" t="s">
        <v>121</v>
      </c>
      <c r="N16" s="63" t="s">
        <v>122</v>
      </c>
      <c r="O16" s="16" t="s">
        <v>167</v>
      </c>
      <c r="P16" s="18">
        <v>100</v>
      </c>
      <c r="Q16" s="18">
        <f t="shared" si="6"/>
        <v>118</v>
      </c>
      <c r="R16" s="55">
        <f t="shared" si="2"/>
        <v>79.686644355011254</v>
      </c>
      <c r="S16" s="24"/>
      <c r="T16" s="24">
        <v>1.0840000000000001</v>
      </c>
      <c r="U16" s="24">
        <v>1.0509999999999999</v>
      </c>
      <c r="V16" s="24">
        <v>1.0680000000000001</v>
      </c>
      <c r="W16" s="24">
        <v>1.0740000000000001</v>
      </c>
      <c r="X16" s="24">
        <v>1.0669999999999999</v>
      </c>
      <c r="Y16" s="18">
        <v>0.9</v>
      </c>
      <c r="Z16" s="18">
        <f t="shared" si="3"/>
        <v>100</v>
      </c>
      <c r="AA16" s="18">
        <f t="shared" si="4"/>
        <v>118</v>
      </c>
      <c r="AB16" s="18"/>
      <c r="AC16" s="18"/>
      <c r="AD16" s="18">
        <f t="shared" si="7"/>
        <v>100</v>
      </c>
      <c r="AE16" s="18">
        <f t="shared" si="8"/>
        <v>118</v>
      </c>
      <c r="AF16" s="18" t="s">
        <v>164</v>
      </c>
      <c r="AG16" s="18" t="s">
        <v>151</v>
      </c>
      <c r="AH16" s="18" t="s">
        <v>228</v>
      </c>
      <c r="AI16" s="18" t="s">
        <v>168</v>
      </c>
      <c r="AJ16" s="60" t="s">
        <v>211</v>
      </c>
      <c r="AK16" s="60" t="s">
        <v>202</v>
      </c>
      <c r="AL16" s="18"/>
      <c r="AM16" s="18"/>
      <c r="AN16" s="18"/>
      <c r="AO16" s="18"/>
      <c r="AP16" s="23">
        <v>796</v>
      </c>
      <c r="AQ16" s="18" t="s">
        <v>226</v>
      </c>
      <c r="AR16" s="23">
        <v>4</v>
      </c>
      <c r="AS16" s="47" t="s">
        <v>171</v>
      </c>
      <c r="AT16" s="64" t="s">
        <v>158</v>
      </c>
      <c r="AU16" s="18"/>
      <c r="AV16" s="18"/>
      <c r="AW16" s="43">
        <v>2015</v>
      </c>
      <c r="AX16" s="43">
        <v>2015</v>
      </c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54"/>
    </row>
    <row r="17" spans="1:65" ht="45">
      <c r="A17" s="16" t="s">
        <v>103</v>
      </c>
      <c r="B17" s="43">
        <f t="shared" si="5"/>
        <v>8</v>
      </c>
      <c r="C17" s="12" t="s">
        <v>157</v>
      </c>
      <c r="D17" s="12"/>
      <c r="E17" s="12"/>
      <c r="F17" s="78" t="s">
        <v>235</v>
      </c>
      <c r="G17" s="78">
        <v>3699010</v>
      </c>
      <c r="H17" s="16" t="s">
        <v>99</v>
      </c>
      <c r="I17" s="62" t="s">
        <v>205</v>
      </c>
      <c r="J17" s="16"/>
      <c r="K17" s="16" t="s">
        <v>145</v>
      </c>
      <c r="L17" s="21" t="s">
        <v>142</v>
      </c>
      <c r="M17" s="16" t="s">
        <v>207</v>
      </c>
      <c r="N17" s="63" t="s">
        <v>206</v>
      </c>
      <c r="O17" s="16" t="s">
        <v>167</v>
      </c>
      <c r="P17" s="22">
        <f>8.3*AR17</f>
        <v>323.70000000000005</v>
      </c>
      <c r="Q17" s="22">
        <f t="shared" si="6"/>
        <v>381.96600000000001</v>
      </c>
      <c r="R17" s="55">
        <f t="shared" si="2"/>
        <v>257.94566777717148</v>
      </c>
      <c r="S17" s="24"/>
      <c r="T17" s="24">
        <v>1.0840000000000001</v>
      </c>
      <c r="U17" s="24">
        <v>1.0509999999999999</v>
      </c>
      <c r="V17" s="24">
        <v>1.0680000000000001</v>
      </c>
      <c r="W17" s="24">
        <v>1.0740000000000001</v>
      </c>
      <c r="X17" s="24">
        <v>1.0669999999999999</v>
      </c>
      <c r="Y17" s="18">
        <v>0.9</v>
      </c>
      <c r="Z17" s="18">
        <f t="shared" si="3"/>
        <v>323.7000000000001</v>
      </c>
      <c r="AA17" s="18">
        <f t="shared" si="4"/>
        <v>381.96600000000012</v>
      </c>
      <c r="AB17" s="18"/>
      <c r="AC17" s="18"/>
      <c r="AD17" s="18">
        <f t="shared" ref="AD17" si="9">P17</f>
        <v>323.70000000000005</v>
      </c>
      <c r="AE17" s="18">
        <f t="shared" ref="AE17" si="10">Q17</f>
        <v>381.96600000000001</v>
      </c>
      <c r="AF17" s="18" t="s">
        <v>164</v>
      </c>
      <c r="AG17" s="18" t="s">
        <v>151</v>
      </c>
      <c r="AH17" s="18" t="s">
        <v>228</v>
      </c>
      <c r="AI17" s="18" t="s">
        <v>168</v>
      </c>
      <c r="AJ17" s="16" t="s">
        <v>203</v>
      </c>
      <c r="AK17" s="16" t="s">
        <v>186</v>
      </c>
      <c r="AL17" s="18"/>
      <c r="AM17" s="18"/>
      <c r="AN17" s="18"/>
      <c r="AO17" s="18"/>
      <c r="AP17" s="23">
        <v>796</v>
      </c>
      <c r="AQ17" s="18" t="s">
        <v>226</v>
      </c>
      <c r="AR17" s="23">
        <f>35+4</f>
        <v>39</v>
      </c>
      <c r="AS17" s="47" t="s">
        <v>171</v>
      </c>
      <c r="AT17" s="64" t="s">
        <v>158</v>
      </c>
      <c r="AU17" s="18"/>
      <c r="AV17" s="18"/>
      <c r="AW17" s="43">
        <v>2015</v>
      </c>
      <c r="AX17" s="43">
        <v>2016</v>
      </c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54"/>
    </row>
    <row r="18" spans="1:65" ht="45">
      <c r="A18" s="16" t="s">
        <v>101</v>
      </c>
      <c r="B18" s="43">
        <f t="shared" si="5"/>
        <v>9</v>
      </c>
      <c r="C18" s="12" t="s">
        <v>157</v>
      </c>
      <c r="D18" s="12"/>
      <c r="E18" s="12"/>
      <c r="F18" s="78" t="s">
        <v>236</v>
      </c>
      <c r="G18" s="78">
        <v>5020510</v>
      </c>
      <c r="H18" s="16" t="s">
        <v>99</v>
      </c>
      <c r="I18" s="61" t="s">
        <v>104</v>
      </c>
      <c r="J18" s="16"/>
      <c r="K18" s="16" t="s">
        <v>146</v>
      </c>
      <c r="L18" s="21" t="s">
        <v>142</v>
      </c>
      <c r="M18" s="16" t="s">
        <v>123</v>
      </c>
      <c r="N18" s="63" t="s">
        <v>124</v>
      </c>
      <c r="O18" s="16" t="s">
        <v>167</v>
      </c>
      <c r="P18" s="18">
        <v>1900</v>
      </c>
      <c r="Q18" s="18">
        <f t="shared" si="6"/>
        <v>2242</v>
      </c>
      <c r="R18" s="55">
        <f t="shared" si="2"/>
        <v>1514.0462427452139</v>
      </c>
      <c r="S18" s="24"/>
      <c r="T18" s="24">
        <v>1.0840000000000001</v>
      </c>
      <c r="U18" s="24">
        <v>1.0509999999999999</v>
      </c>
      <c r="V18" s="24">
        <v>1.0680000000000001</v>
      </c>
      <c r="W18" s="24">
        <v>1.0740000000000001</v>
      </c>
      <c r="X18" s="24">
        <v>1.0669999999999999</v>
      </c>
      <c r="Y18" s="18">
        <v>0.9</v>
      </c>
      <c r="Z18" s="18">
        <f t="shared" si="3"/>
        <v>1900.0000000000002</v>
      </c>
      <c r="AA18" s="18">
        <f t="shared" si="4"/>
        <v>2242</v>
      </c>
      <c r="AB18" s="18"/>
      <c r="AC18" s="18"/>
      <c r="AD18" s="18">
        <f t="shared" si="7"/>
        <v>1900</v>
      </c>
      <c r="AE18" s="18">
        <f t="shared" si="8"/>
        <v>2242</v>
      </c>
      <c r="AF18" s="18" t="s">
        <v>163</v>
      </c>
      <c r="AG18" s="18" t="s">
        <v>151</v>
      </c>
      <c r="AH18" s="18" t="s">
        <v>228</v>
      </c>
      <c r="AI18" s="18" t="s">
        <v>168</v>
      </c>
      <c r="AJ18" s="16" t="s">
        <v>178</v>
      </c>
      <c r="AK18" s="16" t="s">
        <v>178</v>
      </c>
      <c r="AL18" s="18"/>
      <c r="AM18" s="18"/>
      <c r="AN18" s="18"/>
      <c r="AO18" s="18"/>
      <c r="AP18" s="23">
        <v>796</v>
      </c>
      <c r="AQ18" s="18" t="s">
        <v>226</v>
      </c>
      <c r="AR18" s="23"/>
      <c r="AS18" s="47" t="s">
        <v>171</v>
      </c>
      <c r="AT18" s="64" t="s">
        <v>158</v>
      </c>
      <c r="AU18" s="18"/>
      <c r="AV18" s="18"/>
      <c r="AW18" s="43">
        <v>2015</v>
      </c>
      <c r="AX18" s="43">
        <v>2015</v>
      </c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54"/>
    </row>
    <row r="19" spans="1:65" ht="45">
      <c r="A19" s="16" t="s">
        <v>102</v>
      </c>
      <c r="B19" s="43">
        <f t="shared" si="5"/>
        <v>10</v>
      </c>
      <c r="C19" s="12" t="s">
        <v>157</v>
      </c>
      <c r="D19" s="12"/>
      <c r="E19" s="12"/>
      <c r="F19" s="78" t="s">
        <v>237</v>
      </c>
      <c r="G19" s="78">
        <v>7250030</v>
      </c>
      <c r="H19" s="16" t="s">
        <v>99</v>
      </c>
      <c r="I19" s="61" t="s">
        <v>105</v>
      </c>
      <c r="J19" s="16"/>
      <c r="K19" s="16" t="s">
        <v>146</v>
      </c>
      <c r="L19" s="21" t="s">
        <v>142</v>
      </c>
      <c r="M19" s="16" t="s">
        <v>125</v>
      </c>
      <c r="N19" s="63" t="s">
        <v>126</v>
      </c>
      <c r="O19" s="16" t="s">
        <v>167</v>
      </c>
      <c r="P19" s="18">
        <v>900</v>
      </c>
      <c r="Q19" s="18">
        <f t="shared" si="6"/>
        <v>1062</v>
      </c>
      <c r="R19" s="55">
        <f t="shared" si="2"/>
        <v>717.17979919510128</v>
      </c>
      <c r="S19" s="24"/>
      <c r="T19" s="24">
        <v>1.0840000000000001</v>
      </c>
      <c r="U19" s="24">
        <v>1.0509999999999999</v>
      </c>
      <c r="V19" s="24">
        <v>1.0680000000000001</v>
      </c>
      <c r="W19" s="24">
        <v>1.0740000000000001</v>
      </c>
      <c r="X19" s="24">
        <v>1.0669999999999999</v>
      </c>
      <c r="Y19" s="18">
        <v>0.9</v>
      </c>
      <c r="Z19" s="18">
        <f t="shared" si="3"/>
        <v>900</v>
      </c>
      <c r="AA19" s="18">
        <f t="shared" si="4"/>
        <v>1062</v>
      </c>
      <c r="AB19" s="18"/>
      <c r="AC19" s="18"/>
      <c r="AD19" s="18">
        <f t="shared" si="7"/>
        <v>900</v>
      </c>
      <c r="AE19" s="18">
        <f t="shared" si="8"/>
        <v>1062</v>
      </c>
      <c r="AF19" s="18" t="s">
        <v>163</v>
      </c>
      <c r="AG19" s="18" t="s">
        <v>151</v>
      </c>
      <c r="AH19" s="18" t="s">
        <v>228</v>
      </c>
      <c r="AI19" s="18" t="s">
        <v>168</v>
      </c>
      <c r="AJ19" s="16" t="s">
        <v>178</v>
      </c>
      <c r="AK19" s="16" t="s">
        <v>178</v>
      </c>
      <c r="AL19" s="18"/>
      <c r="AM19" s="18"/>
      <c r="AN19" s="18"/>
      <c r="AO19" s="18"/>
      <c r="AP19" s="23">
        <v>796</v>
      </c>
      <c r="AQ19" s="18" t="s">
        <v>226</v>
      </c>
      <c r="AR19" s="23"/>
      <c r="AS19" s="47" t="s">
        <v>171</v>
      </c>
      <c r="AT19" s="64" t="s">
        <v>158</v>
      </c>
      <c r="AU19" s="18"/>
      <c r="AV19" s="18"/>
      <c r="AW19" s="43">
        <v>2015</v>
      </c>
      <c r="AX19" s="43">
        <v>2015</v>
      </c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54"/>
    </row>
    <row r="20" spans="1:65" ht="45">
      <c r="A20" s="16" t="s">
        <v>102</v>
      </c>
      <c r="B20" s="43">
        <f t="shared" si="5"/>
        <v>11</v>
      </c>
      <c r="C20" s="12" t="s">
        <v>157</v>
      </c>
      <c r="D20" s="12"/>
      <c r="E20" s="12"/>
      <c r="F20" s="78" t="s">
        <v>238</v>
      </c>
      <c r="G20" s="78">
        <v>3020365</v>
      </c>
      <c r="H20" s="16" t="s">
        <v>99</v>
      </c>
      <c r="I20" s="61" t="s">
        <v>106</v>
      </c>
      <c r="J20" s="16"/>
      <c r="K20" s="16" t="s">
        <v>145</v>
      </c>
      <c r="L20" s="21" t="s">
        <v>142</v>
      </c>
      <c r="M20" s="16" t="s">
        <v>115</v>
      </c>
      <c r="N20" s="63" t="s">
        <v>116</v>
      </c>
      <c r="O20" s="16" t="s">
        <v>167</v>
      </c>
      <c r="P20" s="18">
        <v>1178</v>
      </c>
      <c r="Q20" s="18">
        <f t="shared" si="6"/>
        <v>1390.04</v>
      </c>
      <c r="R20" s="55">
        <f t="shared" si="2"/>
        <v>938.70867050203265</v>
      </c>
      <c r="S20" s="24"/>
      <c r="T20" s="24">
        <v>1.0840000000000001</v>
      </c>
      <c r="U20" s="24">
        <v>1.0509999999999999</v>
      </c>
      <c r="V20" s="24">
        <v>1.0680000000000001</v>
      </c>
      <c r="W20" s="24">
        <v>1.0740000000000001</v>
      </c>
      <c r="X20" s="24">
        <v>1.0669999999999999</v>
      </c>
      <c r="Y20" s="18">
        <v>0.9</v>
      </c>
      <c r="Z20" s="18">
        <f t="shared" si="3"/>
        <v>1178</v>
      </c>
      <c r="AA20" s="18">
        <f t="shared" si="4"/>
        <v>1390.04</v>
      </c>
      <c r="AB20" s="18"/>
      <c r="AC20" s="18"/>
      <c r="AD20" s="18">
        <f t="shared" si="7"/>
        <v>1178</v>
      </c>
      <c r="AE20" s="18">
        <f t="shared" si="8"/>
        <v>1390.04</v>
      </c>
      <c r="AF20" s="18" t="s">
        <v>164</v>
      </c>
      <c r="AG20" s="18" t="s">
        <v>151</v>
      </c>
      <c r="AH20" s="18" t="s">
        <v>228</v>
      </c>
      <c r="AI20" s="18" t="s">
        <v>168</v>
      </c>
      <c r="AJ20" s="16" t="s">
        <v>178</v>
      </c>
      <c r="AK20" s="16" t="s">
        <v>178</v>
      </c>
      <c r="AL20" s="18"/>
      <c r="AM20" s="18"/>
      <c r="AN20" s="18"/>
      <c r="AO20" s="18"/>
      <c r="AP20" s="23">
        <v>796</v>
      </c>
      <c r="AQ20" s="18" t="s">
        <v>226</v>
      </c>
      <c r="AR20" s="23"/>
      <c r="AS20" s="47" t="s">
        <v>171</v>
      </c>
      <c r="AT20" s="64" t="s">
        <v>158</v>
      </c>
      <c r="AU20" s="18"/>
      <c r="AV20" s="18"/>
      <c r="AW20" s="43">
        <v>2015</v>
      </c>
      <c r="AX20" s="43">
        <v>2015</v>
      </c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54"/>
    </row>
    <row r="21" spans="1:65" ht="45">
      <c r="A21" s="16" t="s">
        <v>101</v>
      </c>
      <c r="B21" s="43">
        <f t="shared" si="5"/>
        <v>12</v>
      </c>
      <c r="C21" s="12" t="s">
        <v>157</v>
      </c>
      <c r="D21" s="12"/>
      <c r="E21" s="12"/>
      <c r="F21" s="78">
        <v>45</v>
      </c>
      <c r="G21" s="78">
        <v>4520519</v>
      </c>
      <c r="H21" s="16" t="s">
        <v>99</v>
      </c>
      <c r="I21" s="62" t="s">
        <v>199</v>
      </c>
      <c r="J21" s="16"/>
      <c r="K21" s="16" t="s">
        <v>146</v>
      </c>
      <c r="L21" s="21" t="s">
        <v>142</v>
      </c>
      <c r="M21" s="16" t="s">
        <v>127</v>
      </c>
      <c r="N21" s="63" t="s">
        <v>128</v>
      </c>
      <c r="O21" s="16" t="s">
        <v>167</v>
      </c>
      <c r="P21" s="22">
        <v>3447.5</v>
      </c>
      <c r="Q21" s="18">
        <f t="shared" si="6"/>
        <v>4068.0499999999997</v>
      </c>
      <c r="R21" s="55">
        <f t="shared" si="2"/>
        <v>2747.197064139013</v>
      </c>
      <c r="S21" s="24"/>
      <c r="T21" s="24">
        <v>1.0840000000000001</v>
      </c>
      <c r="U21" s="24">
        <v>1.0509999999999999</v>
      </c>
      <c r="V21" s="24">
        <v>1.0680000000000001</v>
      </c>
      <c r="W21" s="24">
        <v>1.0740000000000001</v>
      </c>
      <c r="X21" s="24">
        <v>1.0669999999999999</v>
      </c>
      <c r="Y21" s="18">
        <v>0.9</v>
      </c>
      <c r="Z21" s="18">
        <f t="shared" si="3"/>
        <v>3447.5</v>
      </c>
      <c r="AA21" s="18">
        <f t="shared" si="4"/>
        <v>4068.0499999999997</v>
      </c>
      <c r="AB21" s="18"/>
      <c r="AC21" s="18"/>
      <c r="AD21" s="18">
        <f t="shared" si="7"/>
        <v>3447.5</v>
      </c>
      <c r="AE21" s="18">
        <f t="shared" si="8"/>
        <v>4068.0499999999997</v>
      </c>
      <c r="AF21" s="18" t="s">
        <v>163</v>
      </c>
      <c r="AG21" s="18" t="s">
        <v>151</v>
      </c>
      <c r="AH21" s="18" t="s">
        <v>228</v>
      </c>
      <c r="AI21" s="18" t="s">
        <v>168</v>
      </c>
      <c r="AJ21" s="60" t="s">
        <v>211</v>
      </c>
      <c r="AK21" s="60" t="s">
        <v>202</v>
      </c>
      <c r="AL21" s="18"/>
      <c r="AM21" s="18"/>
      <c r="AN21" s="18"/>
      <c r="AO21" s="18"/>
      <c r="AP21" s="23">
        <v>796</v>
      </c>
      <c r="AQ21" s="18" t="s">
        <v>226</v>
      </c>
      <c r="AR21" s="23"/>
      <c r="AS21" s="47" t="s">
        <v>171</v>
      </c>
      <c r="AT21" s="64" t="s">
        <v>158</v>
      </c>
      <c r="AU21" s="18"/>
      <c r="AV21" s="18"/>
      <c r="AW21" s="43">
        <v>2015</v>
      </c>
      <c r="AX21" s="43">
        <v>2015</v>
      </c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54"/>
    </row>
    <row r="22" spans="1:65" ht="45">
      <c r="A22" s="16" t="s">
        <v>101</v>
      </c>
      <c r="B22" s="43">
        <f t="shared" si="5"/>
        <v>13</v>
      </c>
      <c r="C22" s="12" t="s">
        <v>157</v>
      </c>
      <c r="D22" s="12"/>
      <c r="E22" s="12"/>
      <c r="F22" s="78">
        <v>45</v>
      </c>
      <c r="G22" s="78">
        <v>4520519</v>
      </c>
      <c r="H22" s="16" t="s">
        <v>99</v>
      </c>
      <c r="I22" s="62" t="s">
        <v>138</v>
      </c>
      <c r="J22" s="16"/>
      <c r="K22" s="16" t="s">
        <v>146</v>
      </c>
      <c r="L22" s="21" t="s">
        <v>142</v>
      </c>
      <c r="M22" s="16" t="s">
        <v>127</v>
      </c>
      <c r="N22" s="63" t="s">
        <v>128</v>
      </c>
      <c r="O22" s="16" t="s">
        <v>167</v>
      </c>
      <c r="P22" s="22">
        <v>400</v>
      </c>
      <c r="Q22" s="18">
        <f t="shared" si="6"/>
        <v>472</v>
      </c>
      <c r="R22" s="55">
        <f t="shared" si="2"/>
        <v>318.74657742004501</v>
      </c>
      <c r="S22" s="24"/>
      <c r="T22" s="24">
        <v>1.0840000000000001</v>
      </c>
      <c r="U22" s="24">
        <v>1.0509999999999999</v>
      </c>
      <c r="V22" s="24">
        <v>1.0680000000000001</v>
      </c>
      <c r="W22" s="24">
        <v>1.0740000000000001</v>
      </c>
      <c r="X22" s="24">
        <v>1.0669999999999999</v>
      </c>
      <c r="Y22" s="18">
        <v>0.9</v>
      </c>
      <c r="Z22" s="18">
        <f t="shared" si="3"/>
        <v>400</v>
      </c>
      <c r="AA22" s="18">
        <f t="shared" si="4"/>
        <v>472</v>
      </c>
      <c r="AB22" s="18"/>
      <c r="AC22" s="18"/>
      <c r="AD22" s="18">
        <f t="shared" si="7"/>
        <v>400</v>
      </c>
      <c r="AE22" s="18">
        <f t="shared" si="8"/>
        <v>472</v>
      </c>
      <c r="AF22" s="18" t="s">
        <v>163</v>
      </c>
      <c r="AG22" s="18" t="s">
        <v>151</v>
      </c>
      <c r="AH22" s="18" t="s">
        <v>228</v>
      </c>
      <c r="AI22" s="18" t="s">
        <v>168</v>
      </c>
      <c r="AJ22" s="16" t="s">
        <v>178</v>
      </c>
      <c r="AK22" s="60" t="s">
        <v>211</v>
      </c>
      <c r="AL22" s="18"/>
      <c r="AM22" s="18"/>
      <c r="AN22" s="18"/>
      <c r="AO22" s="18"/>
      <c r="AP22" s="23">
        <v>796</v>
      </c>
      <c r="AQ22" s="18" t="s">
        <v>226</v>
      </c>
      <c r="AR22" s="23"/>
      <c r="AS22" s="47" t="s">
        <v>171</v>
      </c>
      <c r="AT22" s="64" t="s">
        <v>158</v>
      </c>
      <c r="AU22" s="18"/>
      <c r="AV22" s="18"/>
      <c r="AW22" s="43">
        <v>2015</v>
      </c>
      <c r="AX22" s="43">
        <v>2015</v>
      </c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54"/>
    </row>
    <row r="23" spans="1:65" ht="45">
      <c r="A23" s="16" t="s">
        <v>103</v>
      </c>
      <c r="B23" s="43">
        <f t="shared" si="5"/>
        <v>14</v>
      </c>
      <c r="C23" s="12" t="s">
        <v>157</v>
      </c>
      <c r="D23" s="12"/>
      <c r="E23" s="12"/>
      <c r="F23" s="78" t="s">
        <v>239</v>
      </c>
      <c r="G23" s="78">
        <v>6613010</v>
      </c>
      <c r="H23" s="16" t="s">
        <v>99</v>
      </c>
      <c r="I23" s="62" t="s">
        <v>175</v>
      </c>
      <c r="J23" s="16"/>
      <c r="K23" s="16" t="s">
        <v>146</v>
      </c>
      <c r="L23" s="21" t="s">
        <v>142</v>
      </c>
      <c r="M23" s="16" t="s">
        <v>133</v>
      </c>
      <c r="N23" s="63" t="s">
        <v>181</v>
      </c>
      <c r="O23" s="16" t="s">
        <v>167</v>
      </c>
      <c r="P23" s="22">
        <v>295.88400000000001</v>
      </c>
      <c r="Q23" s="18" t="s">
        <v>160</v>
      </c>
      <c r="R23" s="55">
        <f t="shared" si="2"/>
        <v>235.78003078338151</v>
      </c>
      <c r="S23" s="24"/>
      <c r="T23" s="24">
        <v>1.0840000000000001</v>
      </c>
      <c r="U23" s="24">
        <v>1.0509999999999999</v>
      </c>
      <c r="V23" s="24">
        <v>1.0680000000000001</v>
      </c>
      <c r="W23" s="24">
        <v>1.0740000000000001</v>
      </c>
      <c r="X23" s="24">
        <v>1.0669999999999999</v>
      </c>
      <c r="Y23" s="18">
        <v>0.9</v>
      </c>
      <c r="Z23" s="18">
        <f t="shared" si="3"/>
        <v>295.88400000000001</v>
      </c>
      <c r="AA23" s="18">
        <f t="shared" si="4"/>
        <v>349.14312000000001</v>
      </c>
      <c r="AB23" s="18"/>
      <c r="AC23" s="18"/>
      <c r="AD23" s="18">
        <f t="shared" si="7"/>
        <v>295.88400000000001</v>
      </c>
      <c r="AE23" s="18" t="str">
        <f t="shared" si="8"/>
        <v>-</v>
      </c>
      <c r="AF23" s="18" t="s">
        <v>163</v>
      </c>
      <c r="AG23" s="18" t="s">
        <v>151</v>
      </c>
      <c r="AH23" s="18" t="s">
        <v>228</v>
      </c>
      <c r="AI23" s="18" t="s">
        <v>168</v>
      </c>
      <c r="AJ23" s="16" t="s">
        <v>178</v>
      </c>
      <c r="AK23" s="16" t="s">
        <v>178</v>
      </c>
      <c r="AL23" s="18"/>
      <c r="AM23" s="18"/>
      <c r="AN23" s="18"/>
      <c r="AO23" s="18"/>
      <c r="AP23" s="23">
        <v>796</v>
      </c>
      <c r="AQ23" s="18" t="s">
        <v>226</v>
      </c>
      <c r="AR23" s="23"/>
      <c r="AS23" s="47" t="s">
        <v>171</v>
      </c>
      <c r="AT23" s="64" t="s">
        <v>158</v>
      </c>
      <c r="AU23" s="18"/>
      <c r="AV23" s="18"/>
      <c r="AW23" s="43">
        <v>2015</v>
      </c>
      <c r="AX23" s="43">
        <v>2015</v>
      </c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54"/>
    </row>
    <row r="24" spans="1:65" ht="15" customHeight="1">
      <c r="A24" s="16" t="s">
        <v>103</v>
      </c>
      <c r="B24" s="43">
        <f t="shared" si="5"/>
        <v>15</v>
      </c>
      <c r="C24" s="12" t="s">
        <v>157</v>
      </c>
      <c r="D24" s="12"/>
      <c r="E24" s="12"/>
      <c r="F24" s="78" t="s">
        <v>239</v>
      </c>
      <c r="G24" s="60" t="s">
        <v>240</v>
      </c>
      <c r="H24" s="16" t="s">
        <v>99</v>
      </c>
      <c r="I24" s="62" t="s">
        <v>174</v>
      </c>
      <c r="J24" s="44"/>
      <c r="K24" s="16" t="s">
        <v>146</v>
      </c>
      <c r="L24" s="21" t="s">
        <v>142</v>
      </c>
      <c r="M24" s="16" t="s">
        <v>223</v>
      </c>
      <c r="N24" s="63" t="s">
        <v>181</v>
      </c>
      <c r="O24" s="16" t="s">
        <v>167</v>
      </c>
      <c r="P24" s="45">
        <v>1215</v>
      </c>
      <c r="Q24" s="18" t="s">
        <v>160</v>
      </c>
      <c r="R24" s="55">
        <f t="shared" si="2"/>
        <v>968.19272891338676</v>
      </c>
      <c r="S24" s="24"/>
      <c r="T24" s="24">
        <v>1.0840000000000001</v>
      </c>
      <c r="U24" s="24">
        <v>1.0509999999999999</v>
      </c>
      <c r="V24" s="24">
        <v>1.0680000000000001</v>
      </c>
      <c r="W24" s="24">
        <v>1.0740000000000001</v>
      </c>
      <c r="X24" s="24">
        <v>1.0669999999999999</v>
      </c>
      <c r="Y24" s="18">
        <v>0.9</v>
      </c>
      <c r="Z24" s="18">
        <f t="shared" si="3"/>
        <v>1215</v>
      </c>
      <c r="AA24" s="18">
        <f t="shared" si="4"/>
        <v>1433.6999999999998</v>
      </c>
      <c r="AB24" s="18"/>
      <c r="AC24" s="18"/>
      <c r="AD24" s="18">
        <f t="shared" si="7"/>
        <v>1215</v>
      </c>
      <c r="AE24" s="18" t="str">
        <f t="shared" si="8"/>
        <v>-</v>
      </c>
      <c r="AF24" s="18" t="s">
        <v>163</v>
      </c>
      <c r="AG24" s="18" t="s">
        <v>151</v>
      </c>
      <c r="AH24" s="18" t="s">
        <v>228</v>
      </c>
      <c r="AI24" s="18" t="s">
        <v>168</v>
      </c>
      <c r="AJ24" s="16" t="s">
        <v>186</v>
      </c>
      <c r="AK24" s="16" t="s">
        <v>200</v>
      </c>
      <c r="AL24" s="18"/>
      <c r="AM24" s="18"/>
      <c r="AN24" s="18"/>
      <c r="AO24" s="18"/>
      <c r="AP24" s="23">
        <v>796</v>
      </c>
      <c r="AQ24" s="18" t="s">
        <v>226</v>
      </c>
      <c r="AR24" s="23"/>
      <c r="AS24" s="47" t="s">
        <v>171</v>
      </c>
      <c r="AT24" s="64" t="s">
        <v>158</v>
      </c>
      <c r="AU24" s="18"/>
      <c r="AV24" s="18"/>
      <c r="AW24" s="43">
        <v>2015</v>
      </c>
      <c r="AX24" s="43">
        <v>2016</v>
      </c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54"/>
    </row>
    <row r="25" spans="1:65" ht="45">
      <c r="A25" s="16" t="s">
        <v>102</v>
      </c>
      <c r="B25" s="43">
        <f t="shared" si="5"/>
        <v>16</v>
      </c>
      <c r="C25" s="12" t="s">
        <v>157</v>
      </c>
      <c r="D25" s="12"/>
      <c r="E25" s="12"/>
      <c r="F25" s="78" t="s">
        <v>235</v>
      </c>
      <c r="G25" s="78">
        <v>3020000</v>
      </c>
      <c r="H25" s="16" t="s">
        <v>99</v>
      </c>
      <c r="I25" s="62" t="s">
        <v>182</v>
      </c>
      <c r="J25" s="16"/>
      <c r="K25" s="16" t="s">
        <v>145</v>
      </c>
      <c r="L25" s="21" t="s">
        <v>142</v>
      </c>
      <c r="M25" s="16" t="s">
        <v>114</v>
      </c>
      <c r="N25" s="63" t="s">
        <v>183</v>
      </c>
      <c r="O25" s="16" t="s">
        <v>167</v>
      </c>
      <c r="P25" s="18">
        <v>1000</v>
      </c>
      <c r="Q25" s="18">
        <f t="shared" si="6"/>
        <v>1180</v>
      </c>
      <c r="R25" s="55">
        <f t="shared" si="2"/>
        <v>796.86644355011254</v>
      </c>
      <c r="S25" s="24"/>
      <c r="T25" s="24">
        <v>1.0840000000000001</v>
      </c>
      <c r="U25" s="24">
        <v>1.0509999999999999</v>
      </c>
      <c r="V25" s="24">
        <v>1.0680000000000001</v>
      </c>
      <c r="W25" s="24">
        <v>1.0740000000000001</v>
      </c>
      <c r="X25" s="24">
        <v>1.0669999999999999</v>
      </c>
      <c r="Y25" s="18">
        <v>0.9</v>
      </c>
      <c r="Z25" s="18">
        <f t="shared" si="3"/>
        <v>1000</v>
      </c>
      <c r="AA25" s="18">
        <f t="shared" si="4"/>
        <v>1180</v>
      </c>
      <c r="AB25" s="18"/>
      <c r="AC25" s="18"/>
      <c r="AD25" s="18">
        <f t="shared" si="7"/>
        <v>1000</v>
      </c>
      <c r="AE25" s="18">
        <f t="shared" si="8"/>
        <v>1180</v>
      </c>
      <c r="AF25" s="18" t="s">
        <v>164</v>
      </c>
      <c r="AG25" s="18" t="s">
        <v>151</v>
      </c>
      <c r="AH25" s="18" t="s">
        <v>228</v>
      </c>
      <c r="AI25" s="18" t="s">
        <v>168</v>
      </c>
      <c r="AJ25" s="16" t="s">
        <v>185</v>
      </c>
      <c r="AK25" s="16" t="s">
        <v>185</v>
      </c>
      <c r="AL25" s="18"/>
      <c r="AM25" s="18"/>
      <c r="AN25" s="18"/>
      <c r="AO25" s="18"/>
      <c r="AP25" s="23">
        <v>796</v>
      </c>
      <c r="AQ25" s="18" t="s">
        <v>226</v>
      </c>
      <c r="AR25" s="23"/>
      <c r="AS25" s="47" t="s">
        <v>171</v>
      </c>
      <c r="AT25" s="64" t="s">
        <v>158</v>
      </c>
      <c r="AU25" s="18"/>
      <c r="AV25" s="18"/>
      <c r="AW25" s="43">
        <v>2015</v>
      </c>
      <c r="AX25" s="43">
        <v>2015</v>
      </c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54"/>
    </row>
    <row r="26" spans="1:65" ht="45">
      <c r="A26" s="16" t="s">
        <v>102</v>
      </c>
      <c r="B26" s="43">
        <f t="shared" si="5"/>
        <v>17</v>
      </c>
      <c r="C26" s="12" t="s">
        <v>157</v>
      </c>
      <c r="D26" s="12"/>
      <c r="E26" s="12"/>
      <c r="F26" s="78" t="s">
        <v>235</v>
      </c>
      <c r="G26" s="78">
        <v>3020000</v>
      </c>
      <c r="H26" s="16" t="s">
        <v>99</v>
      </c>
      <c r="I26" s="62" t="s">
        <v>227</v>
      </c>
      <c r="J26" s="16"/>
      <c r="K26" s="16" t="s">
        <v>145</v>
      </c>
      <c r="L26" s="21" t="s">
        <v>142</v>
      </c>
      <c r="M26" s="16" t="s">
        <v>114</v>
      </c>
      <c r="N26" s="63" t="s">
        <v>183</v>
      </c>
      <c r="O26" s="16" t="s">
        <v>167</v>
      </c>
      <c r="P26" s="18">
        <v>1000</v>
      </c>
      <c r="Q26" s="18">
        <f t="shared" si="6"/>
        <v>1180</v>
      </c>
      <c r="R26" s="55">
        <f t="shared" si="2"/>
        <v>796.86644355011254</v>
      </c>
      <c r="S26" s="24"/>
      <c r="T26" s="24">
        <v>1.0840000000000001</v>
      </c>
      <c r="U26" s="24">
        <v>1.0509999999999999</v>
      </c>
      <c r="V26" s="24">
        <v>1.0680000000000001</v>
      </c>
      <c r="W26" s="24">
        <v>1.0740000000000001</v>
      </c>
      <c r="X26" s="24">
        <v>1.0669999999999999</v>
      </c>
      <c r="Y26" s="18">
        <v>0.9</v>
      </c>
      <c r="Z26" s="18">
        <f t="shared" si="3"/>
        <v>1000</v>
      </c>
      <c r="AA26" s="18">
        <f t="shared" si="4"/>
        <v>1180</v>
      </c>
      <c r="AB26" s="18"/>
      <c r="AC26" s="18"/>
      <c r="AD26" s="18">
        <f t="shared" ref="AD26" si="11">P26</f>
        <v>1000</v>
      </c>
      <c r="AE26" s="18">
        <f t="shared" ref="AE26" si="12">Q26</f>
        <v>1180</v>
      </c>
      <c r="AF26" s="18" t="s">
        <v>164</v>
      </c>
      <c r="AG26" s="18" t="s">
        <v>151</v>
      </c>
      <c r="AH26" s="18" t="s">
        <v>228</v>
      </c>
      <c r="AI26" s="18" t="s">
        <v>168</v>
      </c>
      <c r="AJ26" s="16" t="s">
        <v>187</v>
      </c>
      <c r="AK26" s="16" t="s">
        <v>188</v>
      </c>
      <c r="AL26" s="18"/>
      <c r="AM26" s="18"/>
      <c r="AN26" s="18"/>
      <c r="AO26" s="18"/>
      <c r="AP26" s="23">
        <v>796</v>
      </c>
      <c r="AQ26" s="18" t="s">
        <v>226</v>
      </c>
      <c r="AR26" s="23"/>
      <c r="AS26" s="47" t="s">
        <v>171</v>
      </c>
      <c r="AT26" s="64" t="s">
        <v>158</v>
      </c>
      <c r="AU26" s="18"/>
      <c r="AV26" s="18"/>
      <c r="AW26" s="43">
        <v>2015</v>
      </c>
      <c r="AX26" s="43">
        <v>2015</v>
      </c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54"/>
    </row>
    <row r="27" spans="1:65" ht="45">
      <c r="A27" s="16" t="s">
        <v>103</v>
      </c>
      <c r="B27" s="43">
        <f t="shared" si="5"/>
        <v>18</v>
      </c>
      <c r="C27" s="12" t="s">
        <v>157</v>
      </c>
      <c r="D27" s="12"/>
      <c r="E27" s="12"/>
      <c r="F27" s="78" t="s">
        <v>234</v>
      </c>
      <c r="G27" s="60" t="s">
        <v>241</v>
      </c>
      <c r="H27" s="16" t="s">
        <v>99</v>
      </c>
      <c r="I27" s="62" t="s">
        <v>194</v>
      </c>
      <c r="J27" s="16"/>
      <c r="K27" s="16" t="s">
        <v>145</v>
      </c>
      <c r="L27" s="21" t="s">
        <v>142</v>
      </c>
      <c r="M27" s="16" t="s">
        <v>117</v>
      </c>
      <c r="N27" s="63" t="s">
        <v>191</v>
      </c>
      <c r="O27" s="16" t="s">
        <v>167</v>
      </c>
      <c r="P27" s="18">
        <v>2000</v>
      </c>
      <c r="Q27" s="18">
        <f t="shared" si="6"/>
        <v>2360</v>
      </c>
      <c r="R27" s="55">
        <f t="shared" si="2"/>
        <v>1593.7328871002251</v>
      </c>
      <c r="S27" s="24"/>
      <c r="T27" s="24">
        <v>1.0840000000000001</v>
      </c>
      <c r="U27" s="24">
        <v>1.0509999999999999</v>
      </c>
      <c r="V27" s="24">
        <v>1.0680000000000001</v>
      </c>
      <c r="W27" s="24">
        <v>1.0740000000000001</v>
      </c>
      <c r="X27" s="24">
        <v>1.0669999999999999</v>
      </c>
      <c r="Y27" s="18">
        <v>0.9</v>
      </c>
      <c r="Z27" s="18">
        <f t="shared" si="3"/>
        <v>2000</v>
      </c>
      <c r="AA27" s="18">
        <f t="shared" si="4"/>
        <v>2360</v>
      </c>
      <c r="AB27" s="18"/>
      <c r="AC27" s="18"/>
      <c r="AD27" s="18">
        <f t="shared" si="7"/>
        <v>2000</v>
      </c>
      <c r="AE27" s="18">
        <f t="shared" si="8"/>
        <v>2360</v>
      </c>
      <c r="AF27" s="18" t="s">
        <v>164</v>
      </c>
      <c r="AG27" s="18" t="s">
        <v>151</v>
      </c>
      <c r="AH27" s="18" t="s">
        <v>228</v>
      </c>
      <c r="AI27" s="18" t="s">
        <v>168</v>
      </c>
      <c r="AJ27" s="16" t="s">
        <v>201</v>
      </c>
      <c r="AK27" s="16" t="s">
        <v>185</v>
      </c>
      <c r="AL27" s="18"/>
      <c r="AM27" s="18"/>
      <c r="AN27" s="18"/>
      <c r="AO27" s="18"/>
      <c r="AP27" s="23">
        <v>796</v>
      </c>
      <c r="AQ27" s="18" t="s">
        <v>226</v>
      </c>
      <c r="AR27" s="23"/>
      <c r="AS27" s="47" t="s">
        <v>171</v>
      </c>
      <c r="AT27" s="64" t="s">
        <v>158</v>
      </c>
      <c r="AU27" s="18"/>
      <c r="AV27" s="18"/>
      <c r="AW27" s="43">
        <v>2015</v>
      </c>
      <c r="AX27" s="43">
        <v>2015</v>
      </c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54"/>
    </row>
    <row r="28" spans="1:65" ht="45">
      <c r="A28" s="16" t="s">
        <v>103</v>
      </c>
      <c r="B28" s="43">
        <f t="shared" si="5"/>
        <v>19</v>
      </c>
      <c r="C28" s="12" t="s">
        <v>157</v>
      </c>
      <c r="D28" s="12"/>
      <c r="E28" s="12"/>
      <c r="F28" s="78" t="s">
        <v>234</v>
      </c>
      <c r="G28" s="60" t="s">
        <v>241</v>
      </c>
      <c r="H28" s="16" t="s">
        <v>99</v>
      </c>
      <c r="I28" s="62" t="s">
        <v>195</v>
      </c>
      <c r="J28" s="16"/>
      <c r="K28" s="16" t="s">
        <v>145</v>
      </c>
      <c r="L28" s="21" t="s">
        <v>142</v>
      </c>
      <c r="M28" s="16" t="s">
        <v>117</v>
      </c>
      <c r="N28" s="63" t="s">
        <v>191</v>
      </c>
      <c r="O28" s="16" t="s">
        <v>167</v>
      </c>
      <c r="P28" s="18">
        <v>338.983050847458</v>
      </c>
      <c r="Q28" s="18">
        <f t="shared" si="6"/>
        <v>400.0000000000004</v>
      </c>
      <c r="R28" s="55">
        <f t="shared" si="2"/>
        <v>270.1242181525808</v>
      </c>
      <c r="S28" s="24"/>
      <c r="T28" s="24">
        <v>1.0840000000000001</v>
      </c>
      <c r="U28" s="24">
        <v>1.0509999999999999</v>
      </c>
      <c r="V28" s="24">
        <v>1.0680000000000001</v>
      </c>
      <c r="W28" s="24">
        <v>1.0740000000000001</v>
      </c>
      <c r="X28" s="24">
        <v>1.0669999999999999</v>
      </c>
      <c r="Y28" s="18">
        <v>0.9</v>
      </c>
      <c r="Z28" s="18">
        <f t="shared" si="3"/>
        <v>338.983050847458</v>
      </c>
      <c r="AA28" s="18">
        <f t="shared" si="4"/>
        <v>400.0000000000004</v>
      </c>
      <c r="AB28" s="18"/>
      <c r="AC28" s="18"/>
      <c r="AD28" s="18">
        <f t="shared" si="7"/>
        <v>338.983050847458</v>
      </c>
      <c r="AE28" s="18">
        <f t="shared" si="8"/>
        <v>400.0000000000004</v>
      </c>
      <c r="AF28" s="18" t="s">
        <v>164</v>
      </c>
      <c r="AG28" s="18" t="s">
        <v>151</v>
      </c>
      <c r="AH28" s="18" t="s">
        <v>228</v>
      </c>
      <c r="AI28" s="18" t="s">
        <v>168</v>
      </c>
      <c r="AJ28" s="16" t="s">
        <v>202</v>
      </c>
      <c r="AK28" s="16" t="s">
        <v>203</v>
      </c>
      <c r="AL28" s="18"/>
      <c r="AM28" s="18"/>
      <c r="AN28" s="18"/>
      <c r="AO28" s="18"/>
      <c r="AP28" s="23">
        <v>796</v>
      </c>
      <c r="AQ28" s="18" t="s">
        <v>226</v>
      </c>
      <c r="AR28" s="23"/>
      <c r="AS28" s="47" t="s">
        <v>221</v>
      </c>
      <c r="AT28" s="64" t="s">
        <v>192</v>
      </c>
      <c r="AU28" s="18"/>
      <c r="AV28" s="18"/>
      <c r="AW28" s="43">
        <v>2015</v>
      </c>
      <c r="AX28" s="43">
        <v>2015</v>
      </c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54"/>
    </row>
    <row r="29" spans="1:65" ht="45">
      <c r="A29" s="16" t="s">
        <v>103</v>
      </c>
      <c r="B29" s="43">
        <f t="shared" si="5"/>
        <v>20</v>
      </c>
      <c r="C29" s="12" t="s">
        <v>157</v>
      </c>
      <c r="D29" s="12"/>
      <c r="E29" s="12"/>
      <c r="F29" s="78" t="s">
        <v>242</v>
      </c>
      <c r="G29" s="60" t="s">
        <v>243</v>
      </c>
      <c r="H29" s="16" t="s">
        <v>99</v>
      </c>
      <c r="I29" s="62" t="s">
        <v>107</v>
      </c>
      <c r="J29" s="16"/>
      <c r="K29" s="16" t="s">
        <v>145</v>
      </c>
      <c r="L29" s="21" t="s">
        <v>142</v>
      </c>
      <c r="M29" s="16" t="s">
        <v>118</v>
      </c>
      <c r="N29" s="63" t="s">
        <v>212</v>
      </c>
      <c r="O29" s="16" t="s">
        <v>167</v>
      </c>
      <c r="P29" s="18">
        <v>240</v>
      </c>
      <c r="Q29" s="18">
        <f t="shared" si="6"/>
        <v>283.2</v>
      </c>
      <c r="R29" s="55">
        <f t="shared" si="2"/>
        <v>191.24794645202704</v>
      </c>
      <c r="S29" s="24"/>
      <c r="T29" s="24">
        <v>1.0840000000000001</v>
      </c>
      <c r="U29" s="24">
        <v>1.0509999999999999</v>
      </c>
      <c r="V29" s="24">
        <v>1.0680000000000001</v>
      </c>
      <c r="W29" s="24">
        <v>1.0740000000000001</v>
      </c>
      <c r="X29" s="24">
        <v>1.0669999999999999</v>
      </c>
      <c r="Y29" s="18">
        <v>0.9</v>
      </c>
      <c r="Z29" s="18">
        <f t="shared" si="3"/>
        <v>240.00000000000003</v>
      </c>
      <c r="AA29" s="18">
        <f t="shared" si="4"/>
        <v>283.20000000000005</v>
      </c>
      <c r="AB29" s="18"/>
      <c r="AC29" s="18"/>
      <c r="AD29" s="18">
        <f t="shared" si="7"/>
        <v>240</v>
      </c>
      <c r="AE29" s="18">
        <f t="shared" si="8"/>
        <v>283.2</v>
      </c>
      <c r="AF29" s="18" t="s">
        <v>164</v>
      </c>
      <c r="AG29" s="18" t="s">
        <v>151</v>
      </c>
      <c r="AH29" s="18" t="s">
        <v>228</v>
      </c>
      <c r="AI29" s="18" t="s">
        <v>168</v>
      </c>
      <c r="AJ29" s="16" t="s">
        <v>165</v>
      </c>
      <c r="AK29" s="16" t="s">
        <v>170</v>
      </c>
      <c r="AL29" s="18"/>
      <c r="AM29" s="18"/>
      <c r="AN29" s="18"/>
      <c r="AO29" s="18"/>
      <c r="AP29" s="23">
        <v>796</v>
      </c>
      <c r="AQ29" s="18" t="s">
        <v>226</v>
      </c>
      <c r="AR29" s="23"/>
      <c r="AS29" s="47" t="s">
        <v>171</v>
      </c>
      <c r="AT29" s="64" t="s">
        <v>158</v>
      </c>
      <c r="AU29" s="18"/>
      <c r="AV29" s="18"/>
      <c r="AW29" s="43">
        <v>2015</v>
      </c>
      <c r="AX29" s="43">
        <v>2015</v>
      </c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54"/>
    </row>
    <row r="30" spans="1:65" ht="45">
      <c r="A30" s="16" t="s">
        <v>102</v>
      </c>
      <c r="B30" s="43">
        <f t="shared" si="5"/>
        <v>21</v>
      </c>
      <c r="C30" s="12" t="s">
        <v>157</v>
      </c>
      <c r="D30" s="12"/>
      <c r="E30" s="12"/>
      <c r="F30" s="78" t="s">
        <v>244</v>
      </c>
      <c r="G30" s="79" t="s">
        <v>245</v>
      </c>
      <c r="H30" s="16" t="s">
        <v>99</v>
      </c>
      <c r="I30" s="62" t="s">
        <v>215</v>
      </c>
      <c r="J30" s="16"/>
      <c r="K30" s="16" t="s">
        <v>145</v>
      </c>
      <c r="L30" s="21" t="s">
        <v>142</v>
      </c>
      <c r="M30" s="16" t="s">
        <v>118</v>
      </c>
      <c r="N30" s="63" t="s">
        <v>212</v>
      </c>
      <c r="O30" s="16" t="s">
        <v>167</v>
      </c>
      <c r="P30" s="18">
        <f>455-P29</f>
        <v>215</v>
      </c>
      <c r="Q30" s="18">
        <f>P30*1.18</f>
        <v>253.7</v>
      </c>
      <c r="R30" s="55">
        <f t="shared" si="2"/>
        <v>171.3262853632742</v>
      </c>
      <c r="S30" s="24"/>
      <c r="T30" s="24">
        <v>1.0840000000000001</v>
      </c>
      <c r="U30" s="24">
        <v>1.0509999999999999</v>
      </c>
      <c r="V30" s="24">
        <v>1.0680000000000001</v>
      </c>
      <c r="W30" s="24">
        <v>1.0740000000000001</v>
      </c>
      <c r="X30" s="24">
        <v>1.0669999999999999</v>
      </c>
      <c r="Y30" s="18">
        <v>0.9</v>
      </c>
      <c r="Z30" s="18">
        <f t="shared" si="3"/>
        <v>215</v>
      </c>
      <c r="AA30" s="18">
        <f t="shared" si="4"/>
        <v>253.7</v>
      </c>
      <c r="AB30" s="18"/>
      <c r="AC30" s="18"/>
      <c r="AD30" s="18">
        <f>P30</f>
        <v>215</v>
      </c>
      <c r="AE30" s="18">
        <f>Q30</f>
        <v>253.7</v>
      </c>
      <c r="AF30" s="18" t="s">
        <v>164</v>
      </c>
      <c r="AG30" s="18" t="s">
        <v>151</v>
      </c>
      <c r="AH30" s="18" t="s">
        <v>228</v>
      </c>
      <c r="AI30" s="18" t="s">
        <v>168</v>
      </c>
      <c r="AJ30" s="16" t="s">
        <v>166</v>
      </c>
      <c r="AK30" s="16" t="s">
        <v>203</v>
      </c>
      <c r="AL30" s="18"/>
      <c r="AM30" s="18"/>
      <c r="AN30" s="18"/>
      <c r="AO30" s="18"/>
      <c r="AP30" s="23">
        <v>796</v>
      </c>
      <c r="AQ30" s="18" t="s">
        <v>226</v>
      </c>
      <c r="AR30" s="23"/>
      <c r="AS30" s="47" t="s">
        <v>171</v>
      </c>
      <c r="AT30" s="64" t="s">
        <v>158</v>
      </c>
      <c r="AU30" s="18"/>
      <c r="AV30" s="18"/>
      <c r="AW30" s="43">
        <v>2015</v>
      </c>
      <c r="AX30" s="43">
        <v>2015</v>
      </c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54"/>
    </row>
    <row r="31" spans="1:65" s="7" customFormat="1" ht="45">
      <c r="A31" s="44" t="s">
        <v>102</v>
      </c>
      <c r="B31" s="43">
        <f t="shared" si="5"/>
        <v>22</v>
      </c>
      <c r="C31" s="66" t="s">
        <v>157</v>
      </c>
      <c r="D31" s="66"/>
      <c r="E31" s="66"/>
      <c r="F31" s="78" t="s">
        <v>246</v>
      </c>
      <c r="G31" s="60" t="s">
        <v>247</v>
      </c>
      <c r="H31" s="16" t="s">
        <v>99</v>
      </c>
      <c r="I31" s="67" t="s">
        <v>197</v>
      </c>
      <c r="J31" s="44"/>
      <c r="K31" s="44" t="s">
        <v>146</v>
      </c>
      <c r="L31" s="68" t="s">
        <v>142</v>
      </c>
      <c r="M31" s="44" t="s">
        <v>135</v>
      </c>
      <c r="N31" s="67" t="s">
        <v>108</v>
      </c>
      <c r="O31" s="44" t="s">
        <v>167</v>
      </c>
      <c r="P31" s="45">
        <v>103.07612994350301</v>
      </c>
      <c r="Q31" s="45">
        <f t="shared" si="6"/>
        <v>121.62983333333354</v>
      </c>
      <c r="R31" s="69">
        <f t="shared" si="2"/>
        <v>82.1379090829885</v>
      </c>
      <c r="S31" s="70"/>
      <c r="T31" s="70">
        <v>1.0840000000000001</v>
      </c>
      <c r="U31" s="70">
        <v>1.0509999999999999</v>
      </c>
      <c r="V31" s="70">
        <v>1.0680000000000001</v>
      </c>
      <c r="W31" s="70">
        <v>1.0740000000000001</v>
      </c>
      <c r="X31" s="70">
        <v>1.0669999999999999</v>
      </c>
      <c r="Y31" s="45">
        <v>0.9</v>
      </c>
      <c r="Z31" s="45">
        <f t="shared" si="3"/>
        <v>103.07612994350299</v>
      </c>
      <c r="AA31" s="45">
        <f t="shared" si="4"/>
        <v>121.62983333333352</v>
      </c>
      <c r="AB31" s="45"/>
      <c r="AC31" s="45"/>
      <c r="AD31" s="45">
        <f t="shared" ref="AD31" si="13">P31</f>
        <v>103.07612994350301</v>
      </c>
      <c r="AE31" s="45">
        <f t="shared" ref="AE31" si="14">Q31</f>
        <v>121.62983333333354</v>
      </c>
      <c r="AF31" s="45" t="s">
        <v>164</v>
      </c>
      <c r="AG31" s="45" t="s">
        <v>151</v>
      </c>
      <c r="AH31" s="45" t="s">
        <v>228</v>
      </c>
      <c r="AI31" s="45" t="s">
        <v>168</v>
      </c>
      <c r="AJ31" s="44" t="s">
        <v>184</v>
      </c>
      <c r="AK31" s="44" t="s">
        <v>185</v>
      </c>
      <c r="AL31" s="45"/>
      <c r="AM31" s="45"/>
      <c r="AN31" s="45"/>
      <c r="AO31" s="45"/>
      <c r="AP31" s="71">
        <v>796</v>
      </c>
      <c r="AQ31" s="45" t="s">
        <v>226</v>
      </c>
      <c r="AR31" s="71"/>
      <c r="AS31" s="72" t="s">
        <v>221</v>
      </c>
      <c r="AT31" s="73" t="s">
        <v>192</v>
      </c>
      <c r="AU31" s="45"/>
      <c r="AV31" s="45"/>
      <c r="AW31" s="65">
        <v>2015</v>
      </c>
      <c r="AX31" s="65">
        <v>2015</v>
      </c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74"/>
    </row>
    <row r="32" spans="1:65" ht="45">
      <c r="A32" s="16" t="s">
        <v>102</v>
      </c>
      <c r="B32" s="43">
        <f t="shared" si="5"/>
        <v>23</v>
      </c>
      <c r="C32" s="12" t="s">
        <v>157</v>
      </c>
      <c r="D32" s="12"/>
      <c r="E32" s="12"/>
      <c r="F32" s="78" t="s">
        <v>246</v>
      </c>
      <c r="G32" s="60" t="s">
        <v>247</v>
      </c>
      <c r="H32" s="16" t="s">
        <v>99</v>
      </c>
      <c r="I32" s="62" t="s">
        <v>196</v>
      </c>
      <c r="J32" s="16"/>
      <c r="K32" s="16" t="s">
        <v>146</v>
      </c>
      <c r="L32" s="21" t="s">
        <v>142</v>
      </c>
      <c r="M32" s="16" t="s">
        <v>135</v>
      </c>
      <c r="N32" s="63" t="s">
        <v>108</v>
      </c>
      <c r="O32" s="16" t="s">
        <v>167</v>
      </c>
      <c r="P32" s="18">
        <f>345.763+169.492</f>
        <v>515.255</v>
      </c>
      <c r="Q32" s="18">
        <f>P32*1.18</f>
        <v>608.0009</v>
      </c>
      <c r="R32" s="55">
        <f t="shared" si="2"/>
        <v>410.58941937141321</v>
      </c>
      <c r="S32" s="24"/>
      <c r="T32" s="24">
        <v>1.0840000000000001</v>
      </c>
      <c r="U32" s="24">
        <v>1.0509999999999999</v>
      </c>
      <c r="V32" s="24">
        <v>1.0680000000000001</v>
      </c>
      <c r="W32" s="24">
        <v>1.0740000000000001</v>
      </c>
      <c r="X32" s="24">
        <v>1.0669999999999999</v>
      </c>
      <c r="Y32" s="18">
        <v>0.9</v>
      </c>
      <c r="Z32" s="18">
        <f t="shared" si="3"/>
        <v>515.255</v>
      </c>
      <c r="AA32" s="18">
        <f t="shared" si="4"/>
        <v>608.0009</v>
      </c>
      <c r="AB32" s="18"/>
      <c r="AC32" s="18"/>
      <c r="AD32" s="18">
        <f t="shared" ref="AD32:AE34" si="15">P32</f>
        <v>515.255</v>
      </c>
      <c r="AE32" s="18">
        <f t="shared" si="15"/>
        <v>608.0009</v>
      </c>
      <c r="AF32" s="18" t="s">
        <v>163</v>
      </c>
      <c r="AG32" s="18" t="s">
        <v>151</v>
      </c>
      <c r="AH32" s="18" t="s">
        <v>228</v>
      </c>
      <c r="AI32" s="18" t="s">
        <v>168</v>
      </c>
      <c r="AJ32" s="16" t="s">
        <v>184</v>
      </c>
      <c r="AK32" s="16" t="s">
        <v>185</v>
      </c>
      <c r="AL32" s="18"/>
      <c r="AM32" s="18"/>
      <c r="AN32" s="18"/>
      <c r="AO32" s="18"/>
      <c r="AP32" s="23">
        <v>796</v>
      </c>
      <c r="AQ32" s="18" t="s">
        <v>226</v>
      </c>
      <c r="AR32" s="23"/>
      <c r="AS32" s="47" t="s">
        <v>221</v>
      </c>
      <c r="AT32" s="64" t="s">
        <v>192</v>
      </c>
      <c r="AU32" s="18"/>
      <c r="AV32" s="18"/>
      <c r="AW32" s="43">
        <v>2015</v>
      </c>
      <c r="AX32" s="43">
        <v>2015</v>
      </c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54"/>
    </row>
    <row r="33" spans="1:65" ht="45">
      <c r="A33" s="16" t="s">
        <v>102</v>
      </c>
      <c r="B33" s="43">
        <f t="shared" si="5"/>
        <v>24</v>
      </c>
      <c r="C33" s="12" t="s">
        <v>157</v>
      </c>
      <c r="D33" s="12"/>
      <c r="E33" s="12"/>
      <c r="F33" s="78" t="s">
        <v>248</v>
      </c>
      <c r="G33" s="78" t="s">
        <v>249</v>
      </c>
      <c r="H33" s="16" t="s">
        <v>99</v>
      </c>
      <c r="I33" s="62" t="s">
        <v>210</v>
      </c>
      <c r="J33" s="16"/>
      <c r="K33" s="16" t="s">
        <v>145</v>
      </c>
      <c r="L33" s="21" t="s">
        <v>142</v>
      </c>
      <c r="M33" s="16" t="s">
        <v>144</v>
      </c>
      <c r="N33" s="63" t="s">
        <v>134</v>
      </c>
      <c r="O33" s="16" t="s">
        <v>167</v>
      </c>
      <c r="P33" s="18">
        <f>1355.93+127.119+68.746</f>
        <v>1551.7950000000001</v>
      </c>
      <c r="Q33" s="18">
        <f>P33*1.18</f>
        <v>1831.1180999999999</v>
      </c>
      <c r="R33" s="55">
        <f t="shared" si="2"/>
        <v>1236.5733627688471</v>
      </c>
      <c r="S33" s="24"/>
      <c r="T33" s="24">
        <v>1.0840000000000001</v>
      </c>
      <c r="U33" s="24">
        <v>1.0509999999999999</v>
      </c>
      <c r="V33" s="24">
        <v>1.0680000000000001</v>
      </c>
      <c r="W33" s="24">
        <v>1.0740000000000001</v>
      </c>
      <c r="X33" s="24">
        <v>1.0669999999999999</v>
      </c>
      <c r="Y33" s="18">
        <v>0.9</v>
      </c>
      <c r="Z33" s="18">
        <f t="shared" si="3"/>
        <v>1551.7950000000003</v>
      </c>
      <c r="AA33" s="18">
        <f t="shared" si="4"/>
        <v>1831.1181000000004</v>
      </c>
      <c r="AB33" s="18"/>
      <c r="AC33" s="18"/>
      <c r="AD33" s="18">
        <f t="shared" si="15"/>
        <v>1551.7950000000001</v>
      </c>
      <c r="AE33" s="18">
        <f t="shared" si="15"/>
        <v>1831.1180999999999</v>
      </c>
      <c r="AF33" s="18" t="s">
        <v>164</v>
      </c>
      <c r="AG33" s="18" t="s">
        <v>151</v>
      </c>
      <c r="AH33" s="18" t="s">
        <v>228</v>
      </c>
      <c r="AI33" s="18" t="s">
        <v>168</v>
      </c>
      <c r="AJ33" s="16" t="s">
        <v>184</v>
      </c>
      <c r="AK33" s="16" t="s">
        <v>185</v>
      </c>
      <c r="AL33" s="18"/>
      <c r="AM33" s="18"/>
      <c r="AN33" s="18"/>
      <c r="AO33" s="18"/>
      <c r="AP33" s="23">
        <v>796</v>
      </c>
      <c r="AQ33" s="18" t="s">
        <v>226</v>
      </c>
      <c r="AR33" s="23"/>
      <c r="AS33" s="47" t="s">
        <v>221</v>
      </c>
      <c r="AT33" s="64" t="s">
        <v>192</v>
      </c>
      <c r="AU33" s="18"/>
      <c r="AV33" s="18"/>
      <c r="AW33" s="43">
        <v>2015</v>
      </c>
      <c r="AX33" s="43">
        <v>2015</v>
      </c>
      <c r="AY33" s="18"/>
      <c r="AZ33" s="18"/>
      <c r="BA33" s="18"/>
      <c r="BB33" s="18"/>
      <c r="BC33" s="18"/>
      <c r="BD33" s="28"/>
      <c r="BE33" s="18"/>
      <c r="BF33" s="18"/>
      <c r="BG33" s="18"/>
      <c r="BH33" s="18"/>
      <c r="BI33" s="18"/>
      <c r="BJ33" s="18"/>
      <c r="BK33" s="18"/>
      <c r="BL33" s="28"/>
      <c r="BM33" s="54"/>
    </row>
    <row r="34" spans="1:65" ht="45">
      <c r="A34" s="16" t="s">
        <v>103</v>
      </c>
      <c r="B34" s="43">
        <f t="shared" si="5"/>
        <v>25</v>
      </c>
      <c r="C34" s="12" t="s">
        <v>157</v>
      </c>
      <c r="D34" s="12"/>
      <c r="E34" s="12"/>
      <c r="F34" s="78" t="s">
        <v>235</v>
      </c>
      <c r="G34" s="60" t="s">
        <v>250</v>
      </c>
      <c r="H34" s="16" t="s">
        <v>99</v>
      </c>
      <c r="I34" s="62" t="s">
        <v>213</v>
      </c>
      <c r="J34" s="16"/>
      <c r="K34" s="16" t="s">
        <v>146</v>
      </c>
      <c r="L34" s="21" t="s">
        <v>142</v>
      </c>
      <c r="M34" s="16" t="s">
        <v>204</v>
      </c>
      <c r="N34" s="63" t="s">
        <v>137</v>
      </c>
      <c r="O34" s="16" t="s">
        <v>167</v>
      </c>
      <c r="P34" s="22">
        <f>Q34/1.18</f>
        <v>616.94915254237287</v>
      </c>
      <c r="Q34" s="18">
        <f>728</f>
        <v>728</v>
      </c>
      <c r="R34" s="55">
        <f t="shared" si="2"/>
        <v>491.62607703769658</v>
      </c>
      <c r="S34" s="24"/>
      <c r="T34" s="24">
        <v>1.0840000000000001</v>
      </c>
      <c r="U34" s="24">
        <v>1.0509999999999999</v>
      </c>
      <c r="V34" s="24">
        <v>1.0680000000000001</v>
      </c>
      <c r="W34" s="24">
        <v>1.0740000000000001</v>
      </c>
      <c r="X34" s="24">
        <v>1.0669999999999999</v>
      </c>
      <c r="Y34" s="18">
        <v>0.9</v>
      </c>
      <c r="Z34" s="18">
        <f t="shared" si="3"/>
        <v>616.94915254237287</v>
      </c>
      <c r="AA34" s="18">
        <f t="shared" si="4"/>
        <v>728</v>
      </c>
      <c r="AB34" s="18"/>
      <c r="AC34" s="18"/>
      <c r="AD34" s="18">
        <f t="shared" si="15"/>
        <v>616.94915254237287</v>
      </c>
      <c r="AE34" s="18">
        <f t="shared" si="15"/>
        <v>728</v>
      </c>
      <c r="AF34" s="18" t="s">
        <v>163</v>
      </c>
      <c r="AG34" s="18" t="s">
        <v>151</v>
      </c>
      <c r="AH34" s="18" t="s">
        <v>228</v>
      </c>
      <c r="AI34" s="18" t="s">
        <v>168</v>
      </c>
      <c r="AJ34" s="16" t="s">
        <v>185</v>
      </c>
      <c r="AK34" s="16" t="s">
        <v>202</v>
      </c>
      <c r="AL34" s="18"/>
      <c r="AM34" s="18"/>
      <c r="AN34" s="18"/>
      <c r="AO34" s="18"/>
      <c r="AP34" s="23">
        <v>796</v>
      </c>
      <c r="AQ34" s="18" t="s">
        <v>226</v>
      </c>
      <c r="AR34" s="23"/>
      <c r="AS34" s="47" t="s">
        <v>171</v>
      </c>
      <c r="AT34" s="64" t="s">
        <v>158</v>
      </c>
      <c r="AU34" s="18"/>
      <c r="AV34" s="18"/>
      <c r="AW34" s="43">
        <v>2015</v>
      </c>
      <c r="AX34" s="43">
        <v>2015</v>
      </c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54"/>
    </row>
    <row r="35" spans="1:65" ht="45">
      <c r="A35" s="16" t="s">
        <v>103</v>
      </c>
      <c r="B35" s="43">
        <f t="shared" si="5"/>
        <v>26</v>
      </c>
      <c r="C35" s="12" t="s">
        <v>157</v>
      </c>
      <c r="D35" s="12"/>
      <c r="E35" s="12"/>
      <c r="F35" s="78" t="s">
        <v>251</v>
      </c>
      <c r="G35" s="60" t="s">
        <v>252</v>
      </c>
      <c r="H35" s="16" t="s">
        <v>99</v>
      </c>
      <c r="I35" s="62" t="s">
        <v>153</v>
      </c>
      <c r="J35" s="16"/>
      <c r="K35" s="16" t="s">
        <v>146</v>
      </c>
      <c r="L35" s="21" t="s">
        <v>142</v>
      </c>
      <c r="M35" s="16" t="s">
        <v>136</v>
      </c>
      <c r="N35" s="63" t="s">
        <v>180</v>
      </c>
      <c r="O35" s="16" t="s">
        <v>167</v>
      </c>
      <c r="P35" s="18">
        <f>120*12</f>
        <v>1440</v>
      </c>
      <c r="Q35" s="18">
        <f t="shared" si="6"/>
        <v>1699.1999999999998</v>
      </c>
      <c r="R35" s="55">
        <f t="shared" si="2"/>
        <v>1147.4876787121621</v>
      </c>
      <c r="S35" s="24"/>
      <c r="T35" s="24">
        <v>1.0840000000000001</v>
      </c>
      <c r="U35" s="24">
        <v>1.0509999999999999</v>
      </c>
      <c r="V35" s="24">
        <v>1.0680000000000001</v>
      </c>
      <c r="W35" s="24">
        <v>1.0740000000000001</v>
      </c>
      <c r="X35" s="24">
        <v>1.0669999999999999</v>
      </c>
      <c r="Y35" s="18">
        <v>0.9</v>
      </c>
      <c r="Z35" s="18">
        <f t="shared" si="3"/>
        <v>1440</v>
      </c>
      <c r="AA35" s="18">
        <f t="shared" si="4"/>
        <v>1699.1999999999998</v>
      </c>
      <c r="AB35" s="18"/>
      <c r="AC35" s="18"/>
      <c r="AD35" s="18">
        <f t="shared" si="7"/>
        <v>1440</v>
      </c>
      <c r="AE35" s="18">
        <f t="shared" si="8"/>
        <v>1699.1999999999998</v>
      </c>
      <c r="AF35" s="18" t="s">
        <v>163</v>
      </c>
      <c r="AG35" s="18" t="s">
        <v>151</v>
      </c>
      <c r="AH35" s="18" t="s">
        <v>228</v>
      </c>
      <c r="AI35" s="18" t="s">
        <v>168</v>
      </c>
      <c r="AJ35" s="16" t="s">
        <v>201</v>
      </c>
      <c r="AK35" s="16" t="s">
        <v>201</v>
      </c>
      <c r="AL35" s="18"/>
      <c r="AM35" s="18"/>
      <c r="AN35" s="18"/>
      <c r="AO35" s="18"/>
      <c r="AP35" s="23">
        <v>796</v>
      </c>
      <c r="AQ35" s="18" t="s">
        <v>226</v>
      </c>
      <c r="AR35" s="23"/>
      <c r="AS35" s="47" t="s">
        <v>171</v>
      </c>
      <c r="AT35" s="64" t="s">
        <v>158</v>
      </c>
      <c r="AU35" s="18"/>
      <c r="AV35" s="18"/>
      <c r="AW35" s="43">
        <v>2015</v>
      </c>
      <c r="AX35" s="43">
        <v>2015</v>
      </c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54"/>
    </row>
    <row r="36" spans="1:65" ht="45">
      <c r="A36" s="16" t="s">
        <v>103</v>
      </c>
      <c r="B36" s="43">
        <f t="shared" si="5"/>
        <v>27</v>
      </c>
      <c r="C36" s="12" t="s">
        <v>157</v>
      </c>
      <c r="D36" s="12"/>
      <c r="E36" s="12"/>
      <c r="F36" s="78" t="s">
        <v>251</v>
      </c>
      <c r="G36" s="60" t="s">
        <v>252</v>
      </c>
      <c r="H36" s="16" t="s">
        <v>99</v>
      </c>
      <c r="I36" s="62" t="s">
        <v>152</v>
      </c>
      <c r="J36" s="16"/>
      <c r="K36" s="16" t="s">
        <v>146</v>
      </c>
      <c r="L36" s="21" t="s">
        <v>142</v>
      </c>
      <c r="M36" s="16" t="s">
        <v>136</v>
      </c>
      <c r="N36" s="63" t="s">
        <v>180</v>
      </c>
      <c r="O36" s="16" t="s">
        <v>167</v>
      </c>
      <c r="P36" s="18">
        <f>4*(10/1.18)*12</f>
        <v>406.77966101694915</v>
      </c>
      <c r="Q36" s="18">
        <f t="shared" si="6"/>
        <v>479.99999999999994</v>
      </c>
      <c r="R36" s="55">
        <f t="shared" si="2"/>
        <v>324.14906178309661</v>
      </c>
      <c r="S36" s="24"/>
      <c r="T36" s="24">
        <v>1.0840000000000001</v>
      </c>
      <c r="U36" s="24">
        <v>1.0509999999999999</v>
      </c>
      <c r="V36" s="24">
        <v>1.0680000000000001</v>
      </c>
      <c r="W36" s="24">
        <v>1.0740000000000001</v>
      </c>
      <c r="X36" s="24">
        <v>1.0669999999999999</v>
      </c>
      <c r="Y36" s="18">
        <v>0.9</v>
      </c>
      <c r="Z36" s="18">
        <f t="shared" si="3"/>
        <v>406.77966101694915</v>
      </c>
      <c r="AA36" s="18">
        <f t="shared" si="4"/>
        <v>479.99999999999994</v>
      </c>
      <c r="AB36" s="18"/>
      <c r="AC36" s="18"/>
      <c r="AD36" s="18">
        <f t="shared" si="7"/>
        <v>406.77966101694915</v>
      </c>
      <c r="AE36" s="18">
        <f t="shared" si="8"/>
        <v>479.99999999999994</v>
      </c>
      <c r="AF36" s="18" t="s">
        <v>163</v>
      </c>
      <c r="AG36" s="18" t="s">
        <v>151</v>
      </c>
      <c r="AH36" s="18" t="s">
        <v>228</v>
      </c>
      <c r="AI36" s="18" t="s">
        <v>168</v>
      </c>
      <c r="AJ36" s="16" t="s">
        <v>185</v>
      </c>
      <c r="AK36" s="16" t="s">
        <v>202</v>
      </c>
      <c r="AL36" s="18"/>
      <c r="AM36" s="18"/>
      <c r="AN36" s="18"/>
      <c r="AO36" s="18"/>
      <c r="AP36" s="23">
        <v>796</v>
      </c>
      <c r="AQ36" s="18" t="s">
        <v>226</v>
      </c>
      <c r="AR36" s="23">
        <v>4</v>
      </c>
      <c r="AS36" s="47" t="s">
        <v>171</v>
      </c>
      <c r="AT36" s="64" t="s">
        <v>158</v>
      </c>
      <c r="AU36" s="18"/>
      <c r="AV36" s="18"/>
      <c r="AW36" s="43">
        <v>2015</v>
      </c>
      <c r="AX36" s="43">
        <v>2015</v>
      </c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54"/>
    </row>
    <row r="37" spans="1:65" ht="45">
      <c r="A37" s="16" t="s">
        <v>103</v>
      </c>
      <c r="B37" s="43">
        <f t="shared" si="5"/>
        <v>28</v>
      </c>
      <c r="C37" s="12" t="s">
        <v>157</v>
      </c>
      <c r="D37" s="12"/>
      <c r="E37" s="12"/>
      <c r="F37" s="78" t="s">
        <v>251</v>
      </c>
      <c r="G37" s="60" t="s">
        <v>252</v>
      </c>
      <c r="H37" s="16" t="s">
        <v>99</v>
      </c>
      <c r="I37" s="62" t="s">
        <v>176</v>
      </c>
      <c r="J37" s="16"/>
      <c r="K37" s="16" t="s">
        <v>146</v>
      </c>
      <c r="L37" s="21" t="s">
        <v>142</v>
      </c>
      <c r="M37" s="16" t="s">
        <v>136</v>
      </c>
      <c r="N37" s="63" t="s">
        <v>180</v>
      </c>
      <c r="O37" s="16" t="s">
        <v>167</v>
      </c>
      <c r="P37" s="18">
        <v>280</v>
      </c>
      <c r="Q37" s="18">
        <f t="shared" si="6"/>
        <v>330.4</v>
      </c>
      <c r="R37" s="55">
        <f t="shared" si="2"/>
        <v>223.12260419403151</v>
      </c>
      <c r="S37" s="24"/>
      <c r="T37" s="24">
        <v>1.0840000000000001</v>
      </c>
      <c r="U37" s="24">
        <v>1.0509999999999999</v>
      </c>
      <c r="V37" s="24">
        <v>1.0680000000000001</v>
      </c>
      <c r="W37" s="24">
        <v>1.0740000000000001</v>
      </c>
      <c r="X37" s="24">
        <v>1.0669999999999999</v>
      </c>
      <c r="Y37" s="18">
        <v>0.9</v>
      </c>
      <c r="Z37" s="18">
        <f t="shared" si="3"/>
        <v>280</v>
      </c>
      <c r="AA37" s="18">
        <f t="shared" si="4"/>
        <v>330.4</v>
      </c>
      <c r="AB37" s="18"/>
      <c r="AC37" s="18"/>
      <c r="AD37" s="18">
        <f t="shared" si="7"/>
        <v>280</v>
      </c>
      <c r="AE37" s="18">
        <f t="shared" si="8"/>
        <v>330.4</v>
      </c>
      <c r="AF37" s="18" t="s">
        <v>163</v>
      </c>
      <c r="AG37" s="18" t="s">
        <v>151</v>
      </c>
      <c r="AH37" s="18" t="s">
        <v>228</v>
      </c>
      <c r="AI37" s="18" t="s">
        <v>168</v>
      </c>
      <c r="AJ37" s="16" t="s">
        <v>185</v>
      </c>
      <c r="AK37" s="16" t="s">
        <v>202</v>
      </c>
      <c r="AL37" s="18"/>
      <c r="AM37" s="18"/>
      <c r="AN37" s="18"/>
      <c r="AO37" s="18"/>
      <c r="AP37" s="23">
        <v>796</v>
      </c>
      <c r="AQ37" s="18" t="s">
        <v>226</v>
      </c>
      <c r="AR37" s="23">
        <v>4</v>
      </c>
      <c r="AS37" s="47" t="s">
        <v>171</v>
      </c>
      <c r="AT37" s="64" t="s">
        <v>158</v>
      </c>
      <c r="AU37" s="18"/>
      <c r="AV37" s="18"/>
      <c r="AW37" s="43">
        <v>2015</v>
      </c>
      <c r="AX37" s="43">
        <v>2015</v>
      </c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54"/>
    </row>
    <row r="38" spans="1:65" ht="45">
      <c r="A38" s="16" t="s">
        <v>103</v>
      </c>
      <c r="B38" s="43">
        <f t="shared" si="5"/>
        <v>29</v>
      </c>
      <c r="C38" s="12" t="s">
        <v>157</v>
      </c>
      <c r="D38" s="12"/>
      <c r="E38" s="12"/>
      <c r="F38" s="78" t="s">
        <v>253</v>
      </c>
      <c r="G38" s="60" t="s">
        <v>254</v>
      </c>
      <c r="H38" s="16" t="s">
        <v>99</v>
      </c>
      <c r="I38" s="62" t="s">
        <v>179</v>
      </c>
      <c r="J38" s="16"/>
      <c r="K38" s="16" t="s">
        <v>146</v>
      </c>
      <c r="L38" s="21" t="s">
        <v>142</v>
      </c>
      <c r="M38" s="16" t="s">
        <v>130</v>
      </c>
      <c r="N38" s="63" t="s">
        <v>137</v>
      </c>
      <c r="O38" s="16" t="s">
        <v>167</v>
      </c>
      <c r="P38" s="18">
        <v>248.3</v>
      </c>
      <c r="Q38" s="18">
        <f t="shared" si="6"/>
        <v>292.99399999999997</v>
      </c>
      <c r="R38" s="55">
        <f t="shared" si="2"/>
        <v>197.86193793349295</v>
      </c>
      <c r="S38" s="24"/>
      <c r="T38" s="24">
        <v>1.0840000000000001</v>
      </c>
      <c r="U38" s="24">
        <v>1.0509999999999999</v>
      </c>
      <c r="V38" s="24">
        <v>1.0680000000000001</v>
      </c>
      <c r="W38" s="24">
        <v>1.0740000000000001</v>
      </c>
      <c r="X38" s="24">
        <v>1.0669999999999999</v>
      </c>
      <c r="Y38" s="18">
        <v>0.9</v>
      </c>
      <c r="Z38" s="18">
        <f t="shared" si="3"/>
        <v>248.30000000000004</v>
      </c>
      <c r="AA38" s="18">
        <f t="shared" si="4"/>
        <v>292.99400000000003</v>
      </c>
      <c r="AB38" s="18"/>
      <c r="AC38" s="18"/>
      <c r="AD38" s="18">
        <f t="shared" si="7"/>
        <v>248.3</v>
      </c>
      <c r="AE38" s="18">
        <f t="shared" si="8"/>
        <v>292.99399999999997</v>
      </c>
      <c r="AF38" s="18" t="s">
        <v>163</v>
      </c>
      <c r="AG38" s="18" t="s">
        <v>151</v>
      </c>
      <c r="AH38" s="18" t="s">
        <v>228</v>
      </c>
      <c r="AI38" s="18" t="s">
        <v>168</v>
      </c>
      <c r="AJ38" s="16" t="s">
        <v>185</v>
      </c>
      <c r="AK38" s="16" t="s">
        <v>202</v>
      </c>
      <c r="AL38" s="18"/>
      <c r="AM38" s="18"/>
      <c r="AN38" s="18"/>
      <c r="AO38" s="18"/>
      <c r="AP38" s="23">
        <v>796</v>
      </c>
      <c r="AQ38" s="18" t="s">
        <v>226</v>
      </c>
      <c r="AR38" s="23">
        <v>4</v>
      </c>
      <c r="AS38" s="47" t="s">
        <v>171</v>
      </c>
      <c r="AT38" s="64" t="s">
        <v>158</v>
      </c>
      <c r="AU38" s="18"/>
      <c r="AV38" s="18"/>
      <c r="AW38" s="43">
        <v>2015</v>
      </c>
      <c r="AX38" s="43">
        <v>2015</v>
      </c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54"/>
    </row>
    <row r="39" spans="1:65" ht="45">
      <c r="A39" s="16" t="s">
        <v>103</v>
      </c>
      <c r="B39" s="43">
        <f t="shared" si="5"/>
        <v>30</v>
      </c>
      <c r="C39" s="12" t="s">
        <v>157</v>
      </c>
      <c r="D39" s="12"/>
      <c r="E39" s="12"/>
      <c r="F39" s="78" t="s">
        <v>253</v>
      </c>
      <c r="G39" s="60" t="s">
        <v>254</v>
      </c>
      <c r="H39" s="16" t="s">
        <v>99</v>
      </c>
      <c r="I39" s="62" t="s">
        <v>154</v>
      </c>
      <c r="J39" s="16"/>
      <c r="K39" s="16" t="s">
        <v>146</v>
      </c>
      <c r="L39" s="21" t="s">
        <v>142</v>
      </c>
      <c r="M39" s="16" t="s">
        <v>129</v>
      </c>
      <c r="N39" s="63" t="s">
        <v>131</v>
      </c>
      <c r="O39" s="16" t="s">
        <v>167</v>
      </c>
      <c r="P39" s="18">
        <f>400/1.18</f>
        <v>338.98305084745766</v>
      </c>
      <c r="Q39" s="18">
        <f t="shared" si="6"/>
        <v>400</v>
      </c>
      <c r="R39" s="55">
        <f t="shared" si="2"/>
        <v>270.12421815258051</v>
      </c>
      <c r="S39" s="24"/>
      <c r="T39" s="24">
        <v>1.0840000000000001</v>
      </c>
      <c r="U39" s="24">
        <v>1.0509999999999999</v>
      </c>
      <c r="V39" s="24">
        <v>1.0680000000000001</v>
      </c>
      <c r="W39" s="24">
        <v>1.0740000000000001</v>
      </c>
      <c r="X39" s="24">
        <v>1.0669999999999999</v>
      </c>
      <c r="Y39" s="18">
        <v>0.9</v>
      </c>
      <c r="Z39" s="18">
        <f t="shared" si="3"/>
        <v>338.9830508474576</v>
      </c>
      <c r="AA39" s="18">
        <f t="shared" si="4"/>
        <v>399.99999999999994</v>
      </c>
      <c r="AB39" s="18"/>
      <c r="AC39" s="18"/>
      <c r="AD39" s="18">
        <f t="shared" si="7"/>
        <v>338.98305084745766</v>
      </c>
      <c r="AE39" s="18">
        <f t="shared" si="8"/>
        <v>400</v>
      </c>
      <c r="AF39" s="18" t="s">
        <v>163</v>
      </c>
      <c r="AG39" s="18" t="s">
        <v>151</v>
      </c>
      <c r="AH39" s="18" t="s">
        <v>228</v>
      </c>
      <c r="AI39" s="18" t="s">
        <v>168</v>
      </c>
      <c r="AJ39" s="16" t="s">
        <v>185</v>
      </c>
      <c r="AK39" s="16" t="s">
        <v>202</v>
      </c>
      <c r="AL39" s="18"/>
      <c r="AM39" s="18"/>
      <c r="AN39" s="18"/>
      <c r="AO39" s="18"/>
      <c r="AP39" s="23">
        <v>796</v>
      </c>
      <c r="AQ39" s="18" t="s">
        <v>226</v>
      </c>
      <c r="AR39" s="23">
        <v>4</v>
      </c>
      <c r="AS39" s="47" t="s">
        <v>171</v>
      </c>
      <c r="AT39" s="64" t="s">
        <v>158</v>
      </c>
      <c r="AU39" s="18"/>
      <c r="AV39" s="18"/>
      <c r="AW39" s="43">
        <v>2015</v>
      </c>
      <c r="AX39" s="43">
        <v>2015</v>
      </c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54"/>
    </row>
    <row r="40" spans="1:65" ht="45">
      <c r="A40" s="16" t="s">
        <v>103</v>
      </c>
      <c r="B40" s="43">
        <f t="shared" si="5"/>
        <v>31</v>
      </c>
      <c r="C40" s="12" t="s">
        <v>157</v>
      </c>
      <c r="D40" s="12"/>
      <c r="E40" s="12"/>
      <c r="F40" s="78" t="s">
        <v>255</v>
      </c>
      <c r="G40" s="60" t="s">
        <v>256</v>
      </c>
      <c r="H40" s="16" t="s">
        <v>99</v>
      </c>
      <c r="I40" s="62" t="s">
        <v>220</v>
      </c>
      <c r="J40" s="16"/>
      <c r="K40" s="16" t="s">
        <v>146</v>
      </c>
      <c r="L40" s="21" t="s">
        <v>142</v>
      </c>
      <c r="M40" s="16" t="s">
        <v>218</v>
      </c>
      <c r="N40" s="63" t="s">
        <v>219</v>
      </c>
      <c r="O40" s="16" t="s">
        <v>167</v>
      </c>
      <c r="P40" s="18">
        <f>400/1.18</f>
        <v>338.98305084745766</v>
      </c>
      <c r="Q40" s="18">
        <f t="shared" si="6"/>
        <v>400</v>
      </c>
      <c r="R40" s="55">
        <f t="shared" si="2"/>
        <v>270.12421815258051</v>
      </c>
      <c r="S40" s="24"/>
      <c r="T40" s="24">
        <v>1.0840000000000001</v>
      </c>
      <c r="U40" s="24">
        <v>1.0509999999999999</v>
      </c>
      <c r="V40" s="24">
        <v>1.0680000000000001</v>
      </c>
      <c r="W40" s="24">
        <v>1.0740000000000001</v>
      </c>
      <c r="X40" s="24">
        <v>1.0669999999999999</v>
      </c>
      <c r="Y40" s="18">
        <v>0.9</v>
      </c>
      <c r="Z40" s="18">
        <f t="shared" si="3"/>
        <v>338.9830508474576</v>
      </c>
      <c r="AA40" s="18">
        <f t="shared" si="4"/>
        <v>399.99999999999994</v>
      </c>
      <c r="AB40" s="18"/>
      <c r="AC40" s="18"/>
      <c r="AD40" s="18">
        <f t="shared" ref="AD40" si="16">P40</f>
        <v>338.98305084745766</v>
      </c>
      <c r="AE40" s="18">
        <f t="shared" ref="AE40" si="17">Q40</f>
        <v>400</v>
      </c>
      <c r="AF40" s="18" t="s">
        <v>164</v>
      </c>
      <c r="AG40" s="18" t="s">
        <v>151</v>
      </c>
      <c r="AH40" s="18" t="s">
        <v>228</v>
      </c>
      <c r="AI40" s="18" t="s">
        <v>168</v>
      </c>
      <c r="AJ40" s="16" t="s">
        <v>185</v>
      </c>
      <c r="AK40" s="16" t="s">
        <v>202</v>
      </c>
      <c r="AL40" s="18"/>
      <c r="AM40" s="18"/>
      <c r="AN40" s="18"/>
      <c r="AO40" s="18"/>
      <c r="AP40" s="23">
        <v>796</v>
      </c>
      <c r="AQ40" s="18" t="s">
        <v>226</v>
      </c>
      <c r="AR40" s="23">
        <v>4</v>
      </c>
      <c r="AS40" s="47" t="s">
        <v>171</v>
      </c>
      <c r="AT40" s="64" t="s">
        <v>158</v>
      </c>
      <c r="AU40" s="18"/>
      <c r="AV40" s="18"/>
      <c r="AW40" s="43">
        <v>2015</v>
      </c>
      <c r="AX40" s="43">
        <v>2015</v>
      </c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54"/>
    </row>
    <row r="41" spans="1:65" ht="45">
      <c r="A41" s="16" t="s">
        <v>103</v>
      </c>
      <c r="B41" s="43">
        <f t="shared" si="5"/>
        <v>32</v>
      </c>
      <c r="C41" s="12" t="s">
        <v>157</v>
      </c>
      <c r="D41" s="12"/>
      <c r="E41" s="12"/>
      <c r="F41" s="78" t="s">
        <v>257</v>
      </c>
      <c r="G41" s="60" t="s">
        <v>258</v>
      </c>
      <c r="H41" s="16" t="s">
        <v>99</v>
      </c>
      <c r="I41" s="62" t="s">
        <v>141</v>
      </c>
      <c r="J41" s="16"/>
      <c r="K41" s="16" t="s">
        <v>145</v>
      </c>
      <c r="L41" s="21" t="s">
        <v>142</v>
      </c>
      <c r="M41" s="16" t="s">
        <v>139</v>
      </c>
      <c r="N41" s="63" t="s">
        <v>140</v>
      </c>
      <c r="O41" s="16" t="s">
        <v>167</v>
      </c>
      <c r="P41" s="18">
        <v>284.74599999999998</v>
      </c>
      <c r="Q41" s="18">
        <f t="shared" si="6"/>
        <v>336.00027999999998</v>
      </c>
      <c r="R41" s="55">
        <f t="shared" si="2"/>
        <v>226.90453233512031</v>
      </c>
      <c r="S41" s="24"/>
      <c r="T41" s="24">
        <v>1.0840000000000001</v>
      </c>
      <c r="U41" s="24">
        <v>1.0509999999999999</v>
      </c>
      <c r="V41" s="24">
        <v>1.0680000000000001</v>
      </c>
      <c r="W41" s="24">
        <v>1.0740000000000001</v>
      </c>
      <c r="X41" s="24">
        <v>1.0669999999999999</v>
      </c>
      <c r="Y41" s="18">
        <v>0.9</v>
      </c>
      <c r="Z41" s="18">
        <f t="shared" si="3"/>
        <v>284.74599999999998</v>
      </c>
      <c r="AA41" s="18">
        <f t="shared" si="4"/>
        <v>336.00027999999998</v>
      </c>
      <c r="AB41" s="18"/>
      <c r="AC41" s="18"/>
      <c r="AD41" s="18">
        <f t="shared" si="7"/>
        <v>284.74599999999998</v>
      </c>
      <c r="AE41" s="18">
        <f t="shared" si="8"/>
        <v>336.00027999999998</v>
      </c>
      <c r="AF41" s="18" t="s">
        <v>164</v>
      </c>
      <c r="AG41" s="18" t="s">
        <v>151</v>
      </c>
      <c r="AH41" s="18" t="s">
        <v>228</v>
      </c>
      <c r="AI41" s="18" t="s">
        <v>229</v>
      </c>
      <c r="AJ41" s="16" t="s">
        <v>216</v>
      </c>
      <c r="AK41" s="16" t="s">
        <v>217</v>
      </c>
      <c r="AL41" s="18"/>
      <c r="AM41" s="18"/>
      <c r="AN41" s="18"/>
      <c r="AO41" s="18"/>
      <c r="AP41" s="23">
        <v>796</v>
      </c>
      <c r="AQ41" s="18" t="s">
        <v>226</v>
      </c>
      <c r="AR41" s="23"/>
      <c r="AS41" s="47" t="s">
        <v>221</v>
      </c>
      <c r="AT41" s="64" t="s">
        <v>192</v>
      </c>
      <c r="AU41" s="18"/>
      <c r="AV41" s="18"/>
      <c r="AW41" s="43">
        <v>2015</v>
      </c>
      <c r="AX41" s="43">
        <v>2015</v>
      </c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54"/>
    </row>
    <row r="42" spans="1:65" ht="45">
      <c r="A42" s="16" t="s">
        <v>102</v>
      </c>
      <c r="B42" s="43">
        <f t="shared" si="5"/>
        <v>33</v>
      </c>
      <c r="C42" s="12" t="s">
        <v>157</v>
      </c>
      <c r="D42" s="12"/>
      <c r="E42" s="12"/>
      <c r="F42" s="78" t="s">
        <v>235</v>
      </c>
      <c r="G42" s="78">
        <v>3020000</v>
      </c>
      <c r="H42" s="16" t="s">
        <v>99</v>
      </c>
      <c r="I42" s="62" t="s">
        <v>209</v>
      </c>
      <c r="J42" s="16"/>
      <c r="K42" s="16" t="s">
        <v>145</v>
      </c>
      <c r="L42" s="21" t="s">
        <v>142</v>
      </c>
      <c r="M42" s="16" t="s">
        <v>144</v>
      </c>
      <c r="N42" s="63" t="s">
        <v>134</v>
      </c>
      <c r="O42" s="16" t="s">
        <v>167</v>
      </c>
      <c r="P42" s="18">
        <v>200.1</v>
      </c>
      <c r="Q42" s="18">
        <f t="shared" si="6"/>
        <v>236.11799999999999</v>
      </c>
      <c r="R42" s="55">
        <f t="shared" si="2"/>
        <v>159.45297535437751</v>
      </c>
      <c r="S42" s="24"/>
      <c r="T42" s="24">
        <v>1.0840000000000001</v>
      </c>
      <c r="U42" s="24">
        <v>1.0509999999999999</v>
      </c>
      <c r="V42" s="24">
        <v>1.0680000000000001</v>
      </c>
      <c r="W42" s="24">
        <v>1.0740000000000001</v>
      </c>
      <c r="X42" s="24">
        <v>1.0669999999999999</v>
      </c>
      <c r="Y42" s="18">
        <v>0.9</v>
      </c>
      <c r="Z42" s="18">
        <f t="shared" si="3"/>
        <v>200.1</v>
      </c>
      <c r="AA42" s="18">
        <f t="shared" si="4"/>
        <v>236.11799999999999</v>
      </c>
      <c r="AB42" s="18"/>
      <c r="AC42" s="18"/>
      <c r="AD42" s="18">
        <f t="shared" si="7"/>
        <v>200.1</v>
      </c>
      <c r="AE42" s="18">
        <f t="shared" si="8"/>
        <v>236.11799999999999</v>
      </c>
      <c r="AF42" s="18" t="s">
        <v>164</v>
      </c>
      <c r="AG42" s="18" t="s">
        <v>151</v>
      </c>
      <c r="AH42" s="18" t="s">
        <v>228</v>
      </c>
      <c r="AI42" s="18" t="s">
        <v>168</v>
      </c>
      <c r="AJ42" s="16" t="s">
        <v>189</v>
      </c>
      <c r="AK42" s="16" t="s">
        <v>190</v>
      </c>
      <c r="AL42" s="18"/>
      <c r="AM42" s="18"/>
      <c r="AN42" s="18"/>
      <c r="AO42" s="18"/>
      <c r="AP42" s="23">
        <v>796</v>
      </c>
      <c r="AQ42" s="18" t="s">
        <v>226</v>
      </c>
      <c r="AR42" s="23"/>
      <c r="AS42" s="47" t="s">
        <v>171</v>
      </c>
      <c r="AT42" s="64" t="s">
        <v>158</v>
      </c>
      <c r="AU42" s="18"/>
      <c r="AV42" s="18"/>
      <c r="AW42" s="43">
        <v>2015</v>
      </c>
      <c r="AX42" s="43">
        <v>2015</v>
      </c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54"/>
    </row>
    <row r="43" spans="1:65" ht="45">
      <c r="A43" s="16" t="s">
        <v>100</v>
      </c>
      <c r="B43" s="43">
        <f t="shared" si="5"/>
        <v>34</v>
      </c>
      <c r="C43" s="12" t="s">
        <v>157</v>
      </c>
      <c r="D43" s="12"/>
      <c r="E43" s="12"/>
      <c r="F43" s="78" t="s">
        <v>259</v>
      </c>
      <c r="G43" s="78">
        <v>3410111</v>
      </c>
      <c r="H43" s="16" t="s">
        <v>99</v>
      </c>
      <c r="I43" s="62" t="s">
        <v>208</v>
      </c>
      <c r="J43" s="16"/>
      <c r="K43" s="16" t="s">
        <v>145</v>
      </c>
      <c r="L43" s="21" t="s">
        <v>142</v>
      </c>
      <c r="M43" s="16" t="s">
        <v>144</v>
      </c>
      <c r="N43" s="63" t="s">
        <v>134</v>
      </c>
      <c r="O43" s="16" t="s">
        <v>167</v>
      </c>
      <c r="P43" s="18">
        <v>3244</v>
      </c>
      <c r="Q43" s="18">
        <f t="shared" si="6"/>
        <v>3827.9199999999996</v>
      </c>
      <c r="R43" s="55">
        <f t="shared" si="2"/>
        <v>2585.0347428765649</v>
      </c>
      <c r="S43" s="24"/>
      <c r="T43" s="24">
        <v>1.0840000000000001</v>
      </c>
      <c r="U43" s="24">
        <v>1.0509999999999999</v>
      </c>
      <c r="V43" s="24">
        <v>1.0680000000000001</v>
      </c>
      <c r="W43" s="24">
        <v>1.0740000000000001</v>
      </c>
      <c r="X43" s="24">
        <v>1.0669999999999999</v>
      </c>
      <c r="Y43" s="18">
        <v>0.9</v>
      </c>
      <c r="Z43" s="18">
        <f t="shared" si="3"/>
        <v>3244</v>
      </c>
      <c r="AA43" s="18">
        <f t="shared" si="4"/>
        <v>3827.9199999999996</v>
      </c>
      <c r="AB43" s="18">
        <f>AC43/1.18</f>
        <v>2084.7457627118647</v>
      </c>
      <c r="AC43" s="18">
        <v>2460</v>
      </c>
      <c r="AD43" s="18">
        <f>AE43/1.18</f>
        <v>2084.7457627118647</v>
      </c>
      <c r="AE43" s="18">
        <v>2460</v>
      </c>
      <c r="AF43" s="18" t="s">
        <v>164</v>
      </c>
      <c r="AG43" s="18" t="s">
        <v>151</v>
      </c>
      <c r="AH43" s="18" t="s">
        <v>228</v>
      </c>
      <c r="AI43" s="18" t="s">
        <v>168</v>
      </c>
      <c r="AJ43" s="16" t="s">
        <v>203</v>
      </c>
      <c r="AK43" s="16" t="s">
        <v>186</v>
      </c>
      <c r="AL43" s="18"/>
      <c r="AM43" s="18"/>
      <c r="AN43" s="18"/>
      <c r="AO43" s="18"/>
      <c r="AP43" s="23">
        <v>796</v>
      </c>
      <c r="AQ43" s="18" t="s">
        <v>226</v>
      </c>
      <c r="AR43" s="23">
        <v>7</v>
      </c>
      <c r="AS43" s="47" t="s">
        <v>171</v>
      </c>
      <c r="AT43" s="64" t="s">
        <v>158</v>
      </c>
      <c r="AU43" s="18"/>
      <c r="AV43" s="18"/>
      <c r="AW43" s="43">
        <v>2015</v>
      </c>
      <c r="AX43" s="43">
        <v>2015</v>
      </c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54"/>
    </row>
    <row r="44" spans="1:65">
      <c r="P44" s="49"/>
      <c r="Q44" s="49"/>
    </row>
    <row r="45" spans="1:65">
      <c r="P45" s="48"/>
    </row>
    <row r="46" spans="1:65">
      <c r="P46" s="53"/>
    </row>
    <row r="48" spans="1:65">
      <c r="Q48" s="53"/>
    </row>
  </sheetData>
  <mergeCells count="57">
    <mergeCell ref="BL6:BL8"/>
    <mergeCell ref="C7:C8"/>
    <mergeCell ref="D7:D8"/>
    <mergeCell ref="E7:E8"/>
    <mergeCell ref="R7:R8"/>
    <mergeCell ref="Y7:Y8"/>
    <mergeCell ref="Z7:AA7"/>
    <mergeCell ref="AG7:AG8"/>
    <mergeCell ref="AH7:AH8"/>
    <mergeCell ref="AI7:AI8"/>
    <mergeCell ref="AJ7:AJ8"/>
    <mergeCell ref="AK7:AK8"/>
    <mergeCell ref="AL7:AL8"/>
    <mergeCell ref="AM7:AM8"/>
    <mergeCell ref="AN7:AN8"/>
    <mergeCell ref="AX6:AX8"/>
    <mergeCell ref="AY6:AY8"/>
    <mergeCell ref="AZ6:AZ8"/>
    <mergeCell ref="BA6:BA8"/>
    <mergeCell ref="BB6:BK6"/>
    <mergeCell ref="BB7:BB8"/>
    <mergeCell ref="BC7:BC8"/>
    <mergeCell ref="BD7:BD8"/>
    <mergeCell ref="BE7:BE8"/>
    <mergeCell ref="BF7:BF8"/>
    <mergeCell ref="BG7:BG8"/>
    <mergeCell ref="BH7:BJ7"/>
    <mergeCell ref="BK7:BK8"/>
    <mergeCell ref="AN6:AW6"/>
    <mergeCell ref="AO7:AO8"/>
    <mergeCell ref="AP7:AQ7"/>
    <mergeCell ref="AR7:AR8"/>
    <mergeCell ref="AS7:AT7"/>
    <mergeCell ref="AU7:AU8"/>
    <mergeCell ref="AV7:AV8"/>
    <mergeCell ref="AW7:AW8"/>
    <mergeCell ref="AD6:AE7"/>
    <mergeCell ref="AF6:AF8"/>
    <mergeCell ref="AG6:AK6"/>
    <mergeCell ref="AL6:AM6"/>
    <mergeCell ref="AB6:AC7"/>
    <mergeCell ref="A6:A8"/>
    <mergeCell ref="B6:B8"/>
    <mergeCell ref="C6:E6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P6:Q7"/>
    <mergeCell ref="R6:AA6"/>
    <mergeCell ref="S7:X7"/>
  </mergeCells>
  <printOptions horizontalCentered="1"/>
  <pageMargins left="0.39370078740157483" right="0.39370078740157483" top="0.74803149606299213" bottom="0.39370078740157483" header="0.31496062992125984" footer="0.31496062992125984"/>
  <pageSetup paperSize="9" scale="53" fitToWidth="3" orientation="landscape" r:id="rId1"/>
  <colBreaks count="1" manualBreakCount="1">
    <brk id="17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workbookViewId="0">
      <selection activeCell="J13" sqref="J13"/>
    </sheetView>
  </sheetViews>
  <sheetFormatPr defaultRowHeight="15"/>
  <cols>
    <col min="2" max="2" width="8.85546875" customWidth="1"/>
    <col min="3" max="3" width="13.85546875" customWidth="1"/>
    <col min="5" max="6" width="8.85546875" customWidth="1"/>
    <col min="8" max="8" width="44.140625" customWidth="1"/>
    <col min="9" max="9" width="9.5703125" customWidth="1"/>
    <col min="10" max="11" width="12.7109375" customWidth="1"/>
    <col min="13" max="13" width="33.28515625" customWidth="1"/>
    <col min="14" max="14" width="11.140625" customWidth="1"/>
    <col min="15" max="15" width="17" customWidth="1"/>
    <col min="16" max="17" width="11.7109375" bestFit="1" customWidth="1"/>
    <col min="18" max="18" width="12.42578125" bestFit="1" customWidth="1"/>
    <col min="19" max="19" width="12.85546875" customWidth="1"/>
    <col min="20" max="20" width="14.42578125" style="50" customWidth="1"/>
    <col min="21" max="21" width="12.42578125" customWidth="1"/>
    <col min="22" max="22" width="12.5703125" customWidth="1"/>
    <col min="23" max="23" width="13.140625" customWidth="1"/>
    <col min="24" max="24" width="17.42578125" customWidth="1"/>
  </cols>
  <sheetData>
    <row r="1" spans="1:24">
      <c r="A1" t="s">
        <v>172</v>
      </c>
    </row>
    <row r="3" spans="1:24" s="115" customFormat="1" ht="23.25">
      <c r="A3" s="115" t="s">
        <v>60</v>
      </c>
    </row>
    <row r="6" spans="1:24" s="3" customFormat="1" ht="41.25" customHeight="1">
      <c r="A6" s="87" t="s">
        <v>38</v>
      </c>
      <c r="B6" s="87" t="s">
        <v>18</v>
      </c>
      <c r="C6" s="114" t="s">
        <v>20</v>
      </c>
      <c r="D6" s="114"/>
      <c r="E6" s="87" t="s">
        <v>40</v>
      </c>
      <c r="F6" s="87" t="s">
        <v>41</v>
      </c>
      <c r="G6" s="87" t="s">
        <v>21</v>
      </c>
      <c r="H6" s="87" t="s">
        <v>22</v>
      </c>
      <c r="I6" s="87" t="s">
        <v>59</v>
      </c>
      <c r="J6" s="86" t="s">
        <v>53</v>
      </c>
      <c r="K6" s="86"/>
      <c r="L6" s="87" t="s">
        <v>47</v>
      </c>
      <c r="M6" s="4"/>
      <c r="N6" s="87" t="s">
        <v>39</v>
      </c>
      <c r="O6" s="87"/>
      <c r="P6" s="87"/>
      <c r="Q6" s="87"/>
      <c r="R6" s="87"/>
      <c r="S6" s="87"/>
      <c r="T6" s="87"/>
      <c r="U6" s="87"/>
      <c r="V6" s="87"/>
      <c r="W6" s="87"/>
      <c r="X6" s="87" t="s">
        <v>55</v>
      </c>
    </row>
    <row r="7" spans="1:24" s="3" customFormat="1" ht="79.5" customHeight="1">
      <c r="A7" s="87"/>
      <c r="B7" s="87"/>
      <c r="C7" s="87" t="s">
        <v>57</v>
      </c>
      <c r="D7" s="87" t="s">
        <v>58</v>
      </c>
      <c r="E7" s="87"/>
      <c r="F7" s="87"/>
      <c r="G7" s="87"/>
      <c r="H7" s="87"/>
      <c r="I7" s="87"/>
      <c r="J7" s="86"/>
      <c r="K7" s="86"/>
      <c r="L7" s="87"/>
      <c r="M7" s="87" t="s">
        <v>48</v>
      </c>
      <c r="N7" s="86" t="s">
        <v>36</v>
      </c>
      <c r="O7" s="114" t="s">
        <v>37</v>
      </c>
      <c r="P7" s="114" t="s">
        <v>23</v>
      </c>
      <c r="Q7" s="114"/>
      <c r="R7" s="114" t="s">
        <v>43</v>
      </c>
      <c r="S7" s="114" t="s">
        <v>33</v>
      </c>
      <c r="T7" s="114"/>
      <c r="U7" s="117" t="s">
        <v>31</v>
      </c>
      <c r="V7" s="114" t="s">
        <v>28</v>
      </c>
      <c r="W7" s="116" t="s">
        <v>29</v>
      </c>
      <c r="X7" s="87"/>
    </row>
    <row r="8" spans="1:24" s="3" customFormat="1" ht="25.5">
      <c r="A8" s="87"/>
      <c r="B8" s="87"/>
      <c r="C8" s="87"/>
      <c r="D8" s="87"/>
      <c r="E8" s="87"/>
      <c r="F8" s="87"/>
      <c r="G8" s="87"/>
      <c r="H8" s="87"/>
      <c r="I8" s="87"/>
      <c r="J8" s="8" t="s">
        <v>51</v>
      </c>
      <c r="K8" s="8" t="s">
        <v>52</v>
      </c>
      <c r="L8" s="87"/>
      <c r="M8" s="87"/>
      <c r="N8" s="86"/>
      <c r="O8" s="114"/>
      <c r="P8" s="25" t="s">
        <v>42</v>
      </c>
      <c r="Q8" s="25" t="s">
        <v>35</v>
      </c>
      <c r="R8" s="114"/>
      <c r="S8" s="25" t="s">
        <v>34</v>
      </c>
      <c r="T8" s="51" t="s">
        <v>24</v>
      </c>
      <c r="U8" s="117"/>
      <c r="V8" s="114"/>
      <c r="W8" s="116"/>
      <c r="X8" s="87"/>
    </row>
    <row r="9" spans="1:24" s="34" customFormat="1" ht="12.75">
      <c r="A9" s="26">
        <v>1</v>
      </c>
      <c r="B9" s="26">
        <v>2</v>
      </c>
      <c r="C9" s="26">
        <v>3</v>
      </c>
      <c r="D9" s="26">
        <v>4</v>
      </c>
      <c r="E9" s="26">
        <v>6</v>
      </c>
      <c r="F9" s="26">
        <v>6.8</v>
      </c>
      <c r="G9" s="26">
        <v>8</v>
      </c>
      <c r="H9" s="26">
        <v>9.1999999999999993</v>
      </c>
      <c r="I9" s="26">
        <v>10.4</v>
      </c>
      <c r="J9" s="26">
        <v>11.6</v>
      </c>
      <c r="K9" s="26">
        <v>12.8</v>
      </c>
      <c r="L9" s="26">
        <v>14</v>
      </c>
      <c r="M9" s="26">
        <v>15.2</v>
      </c>
      <c r="N9" s="26">
        <v>16.399999999999999</v>
      </c>
      <c r="O9" s="26">
        <v>17.600000000000001</v>
      </c>
      <c r="P9" s="26">
        <v>18.8</v>
      </c>
      <c r="Q9" s="26">
        <v>20</v>
      </c>
      <c r="R9" s="26">
        <v>21.2</v>
      </c>
      <c r="S9" s="26">
        <v>22.4</v>
      </c>
      <c r="T9" s="52">
        <v>23.6</v>
      </c>
      <c r="U9" s="26">
        <v>24.8</v>
      </c>
      <c r="V9" s="26">
        <v>26</v>
      </c>
      <c r="W9" s="26">
        <v>27.2</v>
      </c>
      <c r="X9" s="26">
        <v>28.4</v>
      </c>
    </row>
    <row r="10" spans="1:24">
      <c r="A10" s="29">
        <v>8</v>
      </c>
      <c r="B10" s="29">
        <v>1</v>
      </c>
      <c r="C10" s="30" t="s">
        <v>157</v>
      </c>
      <c r="D10" s="9"/>
      <c r="E10" s="29"/>
      <c r="F10" s="29"/>
      <c r="G10" s="29">
        <v>1</v>
      </c>
      <c r="H10" s="31" t="s">
        <v>156</v>
      </c>
      <c r="I10" s="9"/>
      <c r="J10" s="35">
        <v>1804.1999999999998</v>
      </c>
      <c r="K10" s="35">
        <f t="shared" ref="K10" si="0">J10*1.18</f>
        <v>2128.9559999999997</v>
      </c>
      <c r="L10" s="9"/>
      <c r="M10" s="36"/>
      <c r="N10" s="37"/>
      <c r="O10" s="9"/>
      <c r="P10" s="29">
        <v>384</v>
      </c>
      <c r="Q10" s="33" t="s">
        <v>159</v>
      </c>
      <c r="R10" s="9"/>
      <c r="S10" s="47" t="s">
        <v>171</v>
      </c>
      <c r="T10" s="30" t="s">
        <v>158</v>
      </c>
      <c r="U10" s="29" t="s">
        <v>160</v>
      </c>
      <c r="V10" s="32">
        <v>42005</v>
      </c>
      <c r="W10" s="32">
        <v>42369</v>
      </c>
      <c r="X10" s="9"/>
    </row>
    <row r="11" spans="1:24">
      <c r="A11" s="29">
        <v>8</v>
      </c>
      <c r="B11" s="29">
        <f t="shared" ref="B11" si="1">B10+1</f>
        <v>2</v>
      </c>
      <c r="C11" s="30" t="s">
        <v>157</v>
      </c>
      <c r="D11" s="9"/>
      <c r="E11" s="29"/>
      <c r="F11" s="29"/>
      <c r="G11" s="29">
        <v>1</v>
      </c>
      <c r="H11" s="30" t="s">
        <v>155</v>
      </c>
      <c r="I11" s="9"/>
      <c r="J11" s="35">
        <v>4463.5543169549319</v>
      </c>
      <c r="K11" s="35">
        <f>J11</f>
        <v>4463.5543169549319</v>
      </c>
      <c r="L11" s="9"/>
      <c r="M11" s="46" t="s">
        <v>161</v>
      </c>
      <c r="N11" s="37"/>
      <c r="O11" s="9"/>
      <c r="P11" s="29">
        <v>384</v>
      </c>
      <c r="Q11" s="33" t="s">
        <v>159</v>
      </c>
      <c r="R11" s="9"/>
      <c r="S11" s="47" t="s">
        <v>171</v>
      </c>
      <c r="T11" s="30" t="s">
        <v>158</v>
      </c>
      <c r="U11" s="29" t="s">
        <v>160</v>
      </c>
      <c r="V11" s="32">
        <v>42005</v>
      </c>
      <c r="W11" s="32">
        <v>42369</v>
      </c>
      <c r="X11" s="9"/>
    </row>
    <row r="13" spans="1:24">
      <c r="J13" s="82"/>
    </row>
  </sheetData>
  <mergeCells count="24">
    <mergeCell ref="L6:L8"/>
    <mergeCell ref="W7:W8"/>
    <mergeCell ref="O7:O8"/>
    <mergeCell ref="P7:Q7"/>
    <mergeCell ref="R7:R8"/>
    <mergeCell ref="S7:T7"/>
    <mergeCell ref="U7:U8"/>
    <mergeCell ref="V7:V8"/>
    <mergeCell ref="A3:XFD3"/>
    <mergeCell ref="A6:A8"/>
    <mergeCell ref="B6:B8"/>
    <mergeCell ref="C6:D6"/>
    <mergeCell ref="E6:E8"/>
    <mergeCell ref="F6:F8"/>
    <mergeCell ref="G6:G8"/>
    <mergeCell ref="H6:H8"/>
    <mergeCell ref="M7:M8"/>
    <mergeCell ref="N7:N8"/>
    <mergeCell ref="N6:W6"/>
    <mergeCell ref="X6:X8"/>
    <mergeCell ref="C7:C8"/>
    <mergeCell ref="D7:D8"/>
    <mergeCell ref="I6:I8"/>
    <mergeCell ref="J6:K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>
      <selection activeCell="H6" sqref="H6:H8"/>
    </sheetView>
  </sheetViews>
  <sheetFormatPr defaultRowHeight="15"/>
  <cols>
    <col min="2" max="2" width="11.5703125" customWidth="1"/>
    <col min="3" max="3" width="10.85546875" customWidth="1"/>
    <col min="4" max="4" width="10.42578125" customWidth="1"/>
    <col min="5" max="5" width="12.28515625" customWidth="1"/>
    <col min="6" max="6" width="12.140625" customWidth="1"/>
    <col min="9" max="9" width="11.5703125" customWidth="1"/>
    <col min="10" max="11" width="15.28515625" customWidth="1"/>
    <col min="12" max="12" width="9.85546875" customWidth="1"/>
    <col min="13" max="13" width="15.42578125" customWidth="1"/>
    <col min="14" max="14" width="11.7109375" bestFit="1" customWidth="1"/>
    <col min="15" max="15" width="17" customWidth="1"/>
    <col min="16" max="17" width="11.7109375" bestFit="1" customWidth="1"/>
    <col min="18" max="18" width="12.42578125" bestFit="1" customWidth="1"/>
    <col min="19" max="20" width="11.7109375" bestFit="1" customWidth="1"/>
    <col min="21" max="21" width="12.42578125" customWidth="1"/>
    <col min="22" max="22" width="12.5703125" customWidth="1"/>
    <col min="23" max="23" width="13.140625" customWidth="1"/>
    <col min="24" max="25" width="17.42578125" customWidth="1"/>
  </cols>
  <sheetData>
    <row r="1" spans="1:25">
      <c r="A1" t="s">
        <v>67</v>
      </c>
    </row>
    <row r="2" spans="1:25" ht="13.5" customHeight="1"/>
    <row r="3" spans="1:25" s="115" customFormat="1" ht="23.25">
      <c r="A3" s="115" t="s">
        <v>97</v>
      </c>
    </row>
    <row r="6" spans="1:25" s="3" customFormat="1" ht="84" customHeight="1">
      <c r="A6" s="87" t="s">
        <v>38</v>
      </c>
      <c r="B6" s="87" t="s">
        <v>18</v>
      </c>
      <c r="C6" s="87" t="s">
        <v>20</v>
      </c>
      <c r="D6" s="87"/>
      <c r="E6" s="87" t="s">
        <v>40</v>
      </c>
      <c r="F6" s="87" t="s">
        <v>41</v>
      </c>
      <c r="G6" s="87" t="s">
        <v>21</v>
      </c>
      <c r="H6" s="87" t="s">
        <v>22</v>
      </c>
      <c r="I6" s="87" t="s">
        <v>59</v>
      </c>
      <c r="J6" s="87" t="s">
        <v>65</v>
      </c>
      <c r="K6" s="87"/>
      <c r="L6" s="87" t="s">
        <v>47</v>
      </c>
      <c r="M6" s="89" t="s">
        <v>39</v>
      </c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2"/>
      <c r="Y6" s="110" t="s">
        <v>55</v>
      </c>
    </row>
    <row r="7" spans="1:25" s="3" customFormat="1" ht="126" customHeight="1">
      <c r="A7" s="87"/>
      <c r="B7" s="87"/>
      <c r="C7" s="87" t="s">
        <v>57</v>
      </c>
      <c r="D7" s="87" t="s">
        <v>58</v>
      </c>
      <c r="E7" s="87"/>
      <c r="F7" s="87"/>
      <c r="G7" s="87"/>
      <c r="H7" s="87"/>
      <c r="I7" s="87"/>
      <c r="J7" s="87"/>
      <c r="K7" s="87"/>
      <c r="L7" s="87"/>
      <c r="M7" s="87" t="s">
        <v>61</v>
      </c>
      <c r="N7" s="87" t="s">
        <v>36</v>
      </c>
      <c r="O7" s="87" t="s">
        <v>37</v>
      </c>
      <c r="P7" s="87" t="s">
        <v>23</v>
      </c>
      <c r="Q7" s="87"/>
      <c r="R7" s="87" t="s">
        <v>43</v>
      </c>
      <c r="S7" s="87" t="s">
        <v>33</v>
      </c>
      <c r="T7" s="87"/>
      <c r="U7" s="120" t="s">
        <v>62</v>
      </c>
      <c r="V7" s="120" t="s">
        <v>66</v>
      </c>
      <c r="W7" s="110" t="s">
        <v>63</v>
      </c>
      <c r="X7" s="118" t="s">
        <v>64</v>
      </c>
      <c r="Y7" s="111"/>
    </row>
    <row r="8" spans="1:25" s="3" customFormat="1" ht="28.5">
      <c r="A8" s="87"/>
      <c r="B8" s="87"/>
      <c r="C8" s="87"/>
      <c r="D8" s="87"/>
      <c r="E8" s="87"/>
      <c r="F8" s="87"/>
      <c r="G8" s="87"/>
      <c r="H8" s="87"/>
      <c r="I8" s="87"/>
      <c r="J8" s="4" t="s">
        <v>51</v>
      </c>
      <c r="K8" s="4" t="s">
        <v>52</v>
      </c>
      <c r="L8" s="87"/>
      <c r="M8" s="87"/>
      <c r="N8" s="87"/>
      <c r="O8" s="87"/>
      <c r="P8" s="4" t="s">
        <v>42</v>
      </c>
      <c r="Q8" s="4" t="s">
        <v>35</v>
      </c>
      <c r="R8" s="87"/>
      <c r="S8" s="4" t="s">
        <v>34</v>
      </c>
      <c r="T8" s="4" t="s">
        <v>24</v>
      </c>
      <c r="U8" s="120"/>
      <c r="V8" s="120"/>
      <c r="W8" s="112"/>
      <c r="X8" s="119"/>
      <c r="Y8" s="112"/>
    </row>
    <row r="9" spans="1:25" s="3" customFormat="1" ht="24.75" customHeigh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17.600000000000001</v>
      </c>
      <c r="P9" s="2">
        <v>18.8</v>
      </c>
      <c r="Q9" s="2">
        <v>20</v>
      </c>
      <c r="R9" s="2">
        <v>21.2</v>
      </c>
      <c r="S9" s="2">
        <v>22.4</v>
      </c>
      <c r="T9" s="2">
        <v>23.6</v>
      </c>
      <c r="U9" s="2">
        <v>24.8</v>
      </c>
      <c r="V9" s="2">
        <v>26</v>
      </c>
      <c r="W9" s="2">
        <v>27.2</v>
      </c>
      <c r="X9" s="2">
        <v>28.4</v>
      </c>
      <c r="Y9" s="2">
        <v>29.6</v>
      </c>
    </row>
    <row r="10" spans="1:25" s="3" customFormat="1"/>
  </sheetData>
  <mergeCells count="25">
    <mergeCell ref="X7:X8"/>
    <mergeCell ref="V7:V8"/>
    <mergeCell ref="M6:X6"/>
    <mergeCell ref="L6:L8"/>
    <mergeCell ref="W7:W8"/>
    <mergeCell ref="P7:Q7"/>
    <mergeCell ref="R7:R8"/>
    <mergeCell ref="S7:T7"/>
    <mergeCell ref="U7:U8"/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K7"/>
    <mergeCell ref="C7:C8"/>
    <mergeCell ref="D7:D8"/>
    <mergeCell ref="M7:M8"/>
    <mergeCell ref="N7:N8"/>
    <mergeCell ref="O7:O8"/>
    <mergeCell ref="Y6:Y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E17" sqref="E17"/>
    </sheetView>
  </sheetViews>
  <sheetFormatPr defaultRowHeight="15"/>
  <cols>
    <col min="2" max="2" width="11.5703125" customWidth="1"/>
    <col min="3" max="3" width="10.85546875" customWidth="1"/>
    <col min="4" max="4" width="10.42578125" customWidth="1"/>
    <col min="5" max="5" width="12.28515625" customWidth="1"/>
    <col min="6" max="6" width="12.140625" customWidth="1"/>
    <col min="9" max="9" width="11.5703125" customWidth="1"/>
    <col min="10" max="11" width="15.28515625" customWidth="1"/>
    <col min="12" max="12" width="15.42578125" customWidth="1"/>
    <col min="13" max="13" width="11.7109375" bestFit="1" customWidth="1"/>
    <col min="14" max="14" width="17" customWidth="1"/>
    <col min="15" max="16" width="11.7109375" bestFit="1" customWidth="1"/>
    <col min="17" max="17" width="12.42578125" bestFit="1" customWidth="1"/>
    <col min="18" max="19" width="11.7109375" bestFit="1" customWidth="1"/>
    <col min="20" max="20" width="12.42578125" customWidth="1"/>
    <col min="21" max="21" width="12.5703125" customWidth="1"/>
    <col min="22" max="22" width="13.140625" customWidth="1"/>
    <col min="23" max="24" width="17.42578125" customWidth="1"/>
  </cols>
  <sheetData>
    <row r="1" spans="1:24">
      <c r="A1" t="s">
        <v>68</v>
      </c>
    </row>
    <row r="2" spans="1:24" ht="13.5" customHeight="1"/>
    <row r="3" spans="1:24" s="115" customFormat="1" ht="23.25">
      <c r="A3" s="115" t="s">
        <v>96</v>
      </c>
    </row>
    <row r="6" spans="1:24" s="3" customFormat="1" ht="79.5" customHeight="1">
      <c r="A6" s="87" t="s">
        <v>38</v>
      </c>
      <c r="B6" s="87" t="s">
        <v>18</v>
      </c>
      <c r="C6" s="87" t="s">
        <v>20</v>
      </c>
      <c r="D6" s="87"/>
      <c r="E6" s="87" t="s">
        <v>40</v>
      </c>
      <c r="F6" s="87" t="s">
        <v>41</v>
      </c>
      <c r="G6" s="87" t="s">
        <v>21</v>
      </c>
      <c r="H6" s="87" t="s">
        <v>22</v>
      </c>
      <c r="I6" s="87" t="s">
        <v>59</v>
      </c>
      <c r="J6" s="124" t="s">
        <v>93</v>
      </c>
      <c r="K6" s="125"/>
      <c r="L6" s="89" t="s">
        <v>39</v>
      </c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9"/>
      <c r="X6" s="110" t="s">
        <v>55</v>
      </c>
    </row>
    <row r="7" spans="1:24" s="3" customFormat="1" ht="126" customHeight="1">
      <c r="A7" s="87"/>
      <c r="B7" s="87"/>
      <c r="C7" s="87" t="s">
        <v>57</v>
      </c>
      <c r="D7" s="87" t="s">
        <v>78</v>
      </c>
      <c r="E7" s="87"/>
      <c r="F7" s="87"/>
      <c r="G7" s="87"/>
      <c r="H7" s="87"/>
      <c r="I7" s="87"/>
      <c r="J7" s="126"/>
      <c r="K7" s="127"/>
      <c r="L7" s="87" t="s">
        <v>48</v>
      </c>
      <c r="M7" s="87" t="s">
        <v>36</v>
      </c>
      <c r="N7" s="87" t="s">
        <v>37</v>
      </c>
      <c r="O7" s="87" t="s">
        <v>23</v>
      </c>
      <c r="P7" s="87"/>
      <c r="Q7" s="87" t="s">
        <v>43</v>
      </c>
      <c r="R7" s="87" t="s">
        <v>33</v>
      </c>
      <c r="S7" s="87"/>
      <c r="T7" s="120" t="s">
        <v>62</v>
      </c>
      <c r="U7" s="120" t="s">
        <v>66</v>
      </c>
      <c r="V7" s="87" t="s">
        <v>94</v>
      </c>
      <c r="W7" s="123" t="s">
        <v>95</v>
      </c>
      <c r="X7" s="111"/>
    </row>
    <row r="8" spans="1:24" s="3" customFormat="1" ht="28.5">
      <c r="A8" s="87"/>
      <c r="B8" s="87"/>
      <c r="C8" s="87"/>
      <c r="D8" s="87"/>
      <c r="E8" s="87"/>
      <c r="F8" s="87"/>
      <c r="G8" s="87"/>
      <c r="H8" s="87"/>
      <c r="I8" s="87"/>
      <c r="J8" s="5" t="s">
        <v>51</v>
      </c>
      <c r="K8" s="5" t="s">
        <v>52</v>
      </c>
      <c r="L8" s="87"/>
      <c r="M8" s="87"/>
      <c r="N8" s="87"/>
      <c r="O8" s="5" t="s">
        <v>42</v>
      </c>
      <c r="P8" s="5" t="s">
        <v>35</v>
      </c>
      <c r="Q8" s="87"/>
      <c r="R8" s="5" t="s">
        <v>34</v>
      </c>
      <c r="S8" s="5" t="s">
        <v>24</v>
      </c>
      <c r="T8" s="120"/>
      <c r="U8" s="120"/>
      <c r="V8" s="87"/>
      <c r="W8" s="123"/>
      <c r="X8" s="112"/>
    </row>
    <row r="9" spans="1:24" s="3" customFormat="1" ht="24.75" customHeigh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17.600000000000001</v>
      </c>
      <c r="P9" s="2">
        <v>18.8</v>
      </c>
      <c r="Q9" s="2">
        <v>20</v>
      </c>
      <c r="R9" s="2">
        <v>21.2</v>
      </c>
      <c r="S9" s="2">
        <v>22.4</v>
      </c>
      <c r="T9" s="2">
        <v>23.6</v>
      </c>
      <c r="U9" s="2">
        <v>24.8</v>
      </c>
      <c r="V9" s="2">
        <v>26</v>
      </c>
      <c r="W9" s="2">
        <v>27.2</v>
      </c>
      <c r="X9" s="2">
        <v>28.4</v>
      </c>
    </row>
    <row r="10" spans="1:24" s="3" customFormat="1"/>
  </sheetData>
  <mergeCells count="24"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K7"/>
    <mergeCell ref="L6:W6"/>
    <mergeCell ref="X6:X8"/>
    <mergeCell ref="C7:C8"/>
    <mergeCell ref="D7:D8"/>
    <mergeCell ref="L7:L8"/>
    <mergeCell ref="M7:M8"/>
    <mergeCell ref="U7:U8"/>
    <mergeCell ref="V7:V8"/>
    <mergeCell ref="W7:W8"/>
    <mergeCell ref="N7:N8"/>
    <mergeCell ref="O7:P7"/>
    <mergeCell ref="Q7:Q8"/>
    <mergeCell ref="R7:S7"/>
    <mergeCell ref="T7:T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Справочник Вид продукции</vt:lpstr>
      <vt:lpstr>Приложение №2 План закупки</vt:lpstr>
      <vt:lpstr>Приложение №2.1 Условно-постоян</vt:lpstr>
      <vt:lpstr>Приложение №2.2  закупки у про </vt:lpstr>
      <vt:lpstr>Приложение №2.3  Долгосрочн </vt:lpstr>
      <vt:lpstr>'Приложение №2 План закупки'!Область_печати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Фоменко Н.М.</cp:lastModifiedBy>
  <cp:lastPrinted>2013-09-17T10:19:40Z</cp:lastPrinted>
  <dcterms:created xsi:type="dcterms:W3CDTF">2011-11-18T07:59:33Z</dcterms:created>
  <dcterms:modified xsi:type="dcterms:W3CDTF">2015-01-22T06:44:39Z</dcterms:modified>
</cp:coreProperties>
</file>